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7650" windowHeight="8970" tabRatio="808" activeTab="2"/>
  </bookViews>
  <sheets>
    <sheet name="NDPL" sheetId="1" r:id="rId1"/>
    <sheet name="BYPL" sheetId="2" r:id="rId2"/>
    <sheet name="BRPL" sheetId="3" r:id="rId3"/>
    <sheet name="NDMC" sheetId="4" r:id="rId4"/>
    <sheet name="MES" sheetId="5" r:id="rId5"/>
    <sheet name="Railway" sheetId="6" r:id="rId6"/>
    <sheet name="ROHTAK ROAD" sheetId="7" r:id="rId7"/>
    <sheet name="STEPPED UP GENCO" sheetId="8" r:id="rId8"/>
    <sheet name="FINAL EX. SUMMARY" sheetId="9" r:id="rId9"/>
    <sheet name="Sheet1" sheetId="10" r:id="rId10"/>
    <sheet name="Sheet2" sheetId="11" r:id="rId11"/>
  </sheets>
  <definedNames>
    <definedName name="_xlnm.Print_Area" localSheetId="2">'BRPL'!$A$1:$S$221</definedName>
    <definedName name="_xlnm.Print_Area" localSheetId="1">'BYPL'!$A$1:$Q$175</definedName>
    <definedName name="_xlnm.Print_Area" localSheetId="8">'FINAL EX. SUMMARY'!$A$1:$Q$41</definedName>
    <definedName name="_xlnm.Print_Area" localSheetId="4">'MES'!$A$1:$Q$55</definedName>
    <definedName name="_xlnm.Print_Area" localSheetId="0">'NDPL'!$A$1:$Q$176</definedName>
    <definedName name="_xlnm.Print_Area" localSheetId="6">'ROHTAK ROAD'!$A$1:$Q$45</definedName>
  </definedNames>
  <calcPr fullCalcOnLoad="1"/>
</workbook>
</file>

<file path=xl/sharedStrings.xml><?xml version="1.0" encoding="utf-8"?>
<sst xmlns="http://schemas.openxmlformats.org/spreadsheetml/2006/main" count="1663" uniqueCount="478">
  <si>
    <t>Customer:NORTH DELHI POWER LIMITED.</t>
  </si>
  <si>
    <t>METER NO.</t>
  </si>
  <si>
    <t>MAKE</t>
  </si>
  <si>
    <t>UNIT</t>
  </si>
  <si>
    <t>DIFF.</t>
  </si>
  <si>
    <t>CONSP.</t>
  </si>
  <si>
    <t>REACTIVE MUs</t>
  </si>
  <si>
    <t>DELIEVERED &amp; RECEIVED ABOVE 103%</t>
  </si>
  <si>
    <t>Sr. No.</t>
  </si>
  <si>
    <t>STATION / FEEDER</t>
  </si>
  <si>
    <t>M.F. (O/A)</t>
  </si>
  <si>
    <t>RPH</t>
  </si>
  <si>
    <t>ELSTER</t>
  </si>
  <si>
    <t>GOPAL PUR</t>
  </si>
  <si>
    <t>Tx.1</t>
  </si>
  <si>
    <t>Tx.2</t>
  </si>
  <si>
    <t>Tx.3</t>
  </si>
  <si>
    <t>SUBZI MANDI</t>
  </si>
  <si>
    <t>O/G  BG Rd.1</t>
  </si>
  <si>
    <t>O/G  BG Rd.2</t>
  </si>
  <si>
    <t>ROHINI</t>
  </si>
  <si>
    <t>Tx.-3</t>
  </si>
  <si>
    <t>Tx.-4</t>
  </si>
  <si>
    <t>SHALIMAR BAGH</t>
  </si>
  <si>
    <t>Tx.-2</t>
  </si>
  <si>
    <t>NARAINA</t>
  </si>
  <si>
    <t>O/G REWARI LINE 2</t>
  </si>
  <si>
    <t>16 MVA TX.-1</t>
  </si>
  <si>
    <t>16 MVA TX.-2</t>
  </si>
  <si>
    <t>INDER PURI</t>
  </si>
  <si>
    <t>KASHMIRI GATE</t>
  </si>
  <si>
    <t>CIVIL LINE</t>
  </si>
  <si>
    <t>CIVIL LINE-2</t>
  </si>
  <si>
    <t>KANJAWALA</t>
  </si>
  <si>
    <t>TX-1</t>
  </si>
  <si>
    <t>BAWANA</t>
  </si>
  <si>
    <t>I/C 100 MVA PR.TR.</t>
  </si>
  <si>
    <t>MANGOLPURI</t>
  </si>
  <si>
    <t>NANGLOI-2 EXP</t>
  </si>
  <si>
    <t>EXPORT TO EAST &amp; CENTRE</t>
  </si>
  <si>
    <t>IMPORTS</t>
  </si>
  <si>
    <t>SHASTRI PARK</t>
  </si>
  <si>
    <t>PUSA GRID-I</t>
  </si>
  <si>
    <t>DMS</t>
  </si>
  <si>
    <t>SUDARSHAN PARK</t>
  </si>
  <si>
    <t>VISHAL (EXP)</t>
  </si>
  <si>
    <t>EXCHANGE OF ENERGY 11KV</t>
  </si>
  <si>
    <t>EXPORTS</t>
  </si>
  <si>
    <t>VISHAL</t>
  </si>
  <si>
    <t>RAMESH NAGAR-1</t>
  </si>
  <si>
    <t>BALI NAGAR -1</t>
  </si>
  <si>
    <t>ESI HOSPITAL</t>
  </si>
  <si>
    <t>S.B.MILL</t>
  </si>
  <si>
    <t>MOTI NAGAR KIOSK</t>
  </si>
  <si>
    <t>53 RAMA ROAD</t>
  </si>
  <si>
    <t>BREAK FAST</t>
  </si>
  <si>
    <t>70 RAMA ROAD</t>
  </si>
  <si>
    <t>MOTI NAGAR 2</t>
  </si>
  <si>
    <t>NAJAFGARH ROAD</t>
  </si>
  <si>
    <t>PHILIPS</t>
  </si>
  <si>
    <t>B.G.ROAD</t>
  </si>
  <si>
    <t>CSA</t>
  </si>
  <si>
    <t>DCM NO.1</t>
  </si>
  <si>
    <t>DCM NO.2</t>
  </si>
  <si>
    <t>SADAR S/S</t>
  </si>
  <si>
    <t>20MVA TX.</t>
  </si>
  <si>
    <t>D.M.S.</t>
  </si>
  <si>
    <t>FAIZ ROAD</t>
  </si>
  <si>
    <t>TIBIA COLLEGE-1</t>
  </si>
  <si>
    <t>TIBIA COLLEGE-2</t>
  </si>
  <si>
    <t>MANAK PURA</t>
  </si>
  <si>
    <t xml:space="preserve">REWARI LINE (11KV TRANSFER OF ENERGY) </t>
  </si>
  <si>
    <t>BSES -NDPL(EX.) ON BUS-1&amp;2</t>
  </si>
  <si>
    <t>BSES -NDPL(EX.) ON BUS-2&amp;3</t>
  </si>
  <si>
    <t>GOPI NATH BAZAAR</t>
  </si>
  <si>
    <t>B/C (IMP. TO NDPL)</t>
  </si>
  <si>
    <t>33KV PANDAV NGR</t>
  </si>
  <si>
    <t>Customer:BSES YAMUNA POWER LIMITED.</t>
  </si>
  <si>
    <t>KAMLA MKT.-B-18</t>
  </si>
  <si>
    <t>KAMLA MKT.B-30</t>
  </si>
  <si>
    <t>P. HOSPITAL BAY-19</t>
  </si>
  <si>
    <t>IG STD- BAY-29</t>
  </si>
  <si>
    <t>IG STD-BAY 31</t>
  </si>
  <si>
    <t>DELHI GATE B-17</t>
  </si>
  <si>
    <t>MINTO RD. B-34</t>
  </si>
  <si>
    <t>FOUNTAIN BAY-16</t>
  </si>
  <si>
    <t>TOWN HALL-3</t>
  </si>
  <si>
    <t>LAHORI GATE-1</t>
  </si>
  <si>
    <t>LAHORI GATE-2</t>
  </si>
  <si>
    <t>JAMA MASJID-1</t>
  </si>
  <si>
    <t>JAMA MASJID-2</t>
  </si>
  <si>
    <t>GB PANTH(Bay-13)</t>
  </si>
  <si>
    <t>GT</t>
  </si>
  <si>
    <t>DMRC. CKT.-I</t>
  </si>
  <si>
    <t>DMRC CKT.-II</t>
  </si>
  <si>
    <t>100 MVA TX.-1</t>
  </si>
  <si>
    <t>100 MVA TX.-2</t>
  </si>
  <si>
    <t>PARK STREET</t>
  </si>
  <si>
    <t>TX.-1 (66KV)</t>
  </si>
  <si>
    <t>TX.-2(66KV)</t>
  </si>
  <si>
    <t>TX.-1(33KV)</t>
  </si>
  <si>
    <t>TX.-2(33KV)</t>
  </si>
  <si>
    <t>EXPORT TO NDMC</t>
  </si>
  <si>
    <t>BAIRD RD.1</t>
  </si>
  <si>
    <t>BAIRD RD.2</t>
  </si>
  <si>
    <t>NIRMAN BHAWAN</t>
  </si>
  <si>
    <t>H.LANE</t>
  </si>
  <si>
    <t>66 KV BD MARG-I</t>
  </si>
  <si>
    <t>66KV R VALLEY-1</t>
  </si>
  <si>
    <t>66KV R VALLEY-2</t>
  </si>
  <si>
    <t>EXPORT TO NORTH from SHASTRI PARK</t>
  </si>
  <si>
    <t>RIDGE VALLEY</t>
  </si>
  <si>
    <t>O/G SHANKAR RD.1</t>
  </si>
  <si>
    <t>O/G SHANKAR RD.2</t>
  </si>
  <si>
    <t>SACHV.  (Bay-12)</t>
  </si>
  <si>
    <t>KAMLA MKT. (B-19)</t>
  </si>
  <si>
    <t>MINTO RD BAY-17</t>
  </si>
  <si>
    <t>S.O.W.</t>
  </si>
  <si>
    <t>PPG</t>
  </si>
  <si>
    <t>Tx.1 (66 KV)</t>
  </si>
  <si>
    <t>Tx.2 (66 KV)</t>
  </si>
  <si>
    <t>100 MVA Tx.1 (33 KV)</t>
  </si>
  <si>
    <t>50 MVA Tx.-2 (33 KV)</t>
  </si>
  <si>
    <t>50MVA Tx.3 (33 KV)</t>
  </si>
  <si>
    <t>100MVA Tx.4 (33 KV)</t>
  </si>
  <si>
    <t>GEETA COLONY</t>
  </si>
  <si>
    <t>I/C-I</t>
  </si>
  <si>
    <t>I/C-II</t>
  </si>
  <si>
    <t>GAZIPUR</t>
  </si>
  <si>
    <t>TX.-1</t>
  </si>
  <si>
    <t xml:space="preserve">TX-2 </t>
  </si>
  <si>
    <t>ENERGY INPUT AT 66/33KK LEVEL</t>
  </si>
  <si>
    <t>(A) NET ENERGY TO CENTRAL</t>
  </si>
  <si>
    <t>I.P.STATION  33KV FEEDER</t>
  </si>
  <si>
    <t>FLY OVER</t>
  </si>
  <si>
    <t>B/C (IMP. TO BYPL)</t>
  </si>
  <si>
    <t>(B) NET ENERGY TO EAST</t>
  </si>
  <si>
    <t>EXECUTIVE SUMMARY</t>
  </si>
  <si>
    <t xml:space="preserve">ENERGY RELEASED TO CENTRAL </t>
  </si>
  <si>
    <t>3) FROM ROHTAK ROAD (REFER ENERGY BALANCE SHEET ROHTAK ROAD ENCL.)</t>
  </si>
  <si>
    <t>TOTAL ENERGY TO BSES YAMUNA POWER LTD.  - CENTRAL PART</t>
  </si>
  <si>
    <t xml:space="preserve"> ENERGY RELEASED TO EAST </t>
  </si>
  <si>
    <t>NET ENERGY TO BSES YAMUNA POWER LIMITED</t>
  </si>
  <si>
    <t>CUSTOMER-BSES RAJDHANI POWER LIMITED</t>
  </si>
  <si>
    <t>I.P.STATION</t>
  </si>
  <si>
    <t>BAY-24</t>
  </si>
  <si>
    <t>BAY-25</t>
  </si>
  <si>
    <t>BAY-13</t>
  </si>
  <si>
    <t>BAY-53</t>
  </si>
  <si>
    <t>BAY-54</t>
  </si>
  <si>
    <t>BAY-7</t>
  </si>
  <si>
    <t>BAY-37</t>
  </si>
  <si>
    <t>BAY-9</t>
  </si>
  <si>
    <t>BAY-5 LAJPAT NAGAR</t>
  </si>
  <si>
    <t>Tx.4</t>
  </si>
  <si>
    <t>NAJAFGARH</t>
  </si>
  <si>
    <t>IMPORT</t>
  </si>
  <si>
    <t>NANGLOI-2 (03)  IMP.</t>
  </si>
  <si>
    <t>LODHI ROAD</t>
  </si>
  <si>
    <t>OKHLA</t>
  </si>
  <si>
    <t>VASANT KUNJ</t>
  </si>
  <si>
    <t>MEHRAULI</t>
  </si>
  <si>
    <t>SARITA VIHAR</t>
  </si>
  <si>
    <t>Tx-2</t>
  </si>
  <si>
    <t>TILAK MARG</t>
  </si>
  <si>
    <t>EXHB-II</t>
  </si>
  <si>
    <t>KHYBER LANE-1 EXP.</t>
  </si>
  <si>
    <t>KHYBER LANE-2 EXP.</t>
  </si>
  <si>
    <t>EXPORTS(*)</t>
  </si>
  <si>
    <t>SPM NO.2</t>
  </si>
  <si>
    <t>NEHRU PARK</t>
  </si>
  <si>
    <t>SHAN NAGAR 1</t>
  </si>
  <si>
    <t>SHAN NAGAR 2</t>
  </si>
  <si>
    <t>VIDYUT BHAWAN</t>
  </si>
  <si>
    <t>A.I.I.M.S.</t>
  </si>
  <si>
    <t>KIDWAI NAGAR</t>
  </si>
  <si>
    <t>BRPL (+)</t>
  </si>
  <si>
    <t>BRPL (-)</t>
  </si>
  <si>
    <t>EXECUTIVE SUMMERY BSES R.P. LTD.</t>
  </si>
  <si>
    <t>NET ENERGY TO BSES RAJDHANI POWER LIMITED</t>
  </si>
  <si>
    <t>AT PARK STREET</t>
  </si>
  <si>
    <t>BAY-2 (N BWN)</t>
  </si>
  <si>
    <t>BAY-4 (E LANE)</t>
  </si>
  <si>
    <t>BAY-6 (T MARG)</t>
  </si>
  <si>
    <t>BAY-10 (E LANE)</t>
  </si>
  <si>
    <t>BAY-16 (N BWN)</t>
  </si>
  <si>
    <t>BAY-28 (C PLACE)</t>
  </si>
  <si>
    <t>BAY-42 (C PLACE)</t>
  </si>
  <si>
    <t>G.T.</t>
  </si>
  <si>
    <t>VIDYUT BHAWAN-1</t>
  </si>
  <si>
    <t>VIDYUT BHAWAN-2</t>
  </si>
  <si>
    <t>SCHOOL LANE-1</t>
  </si>
  <si>
    <t>SCHOOL LANE-2</t>
  </si>
  <si>
    <t>VIDYUT BHAWAN (exp)</t>
  </si>
  <si>
    <t>CUSTOMER-NDMC</t>
  </si>
  <si>
    <t>NDMC(+)</t>
  </si>
  <si>
    <t>CUSTOMER-  MES</t>
  </si>
  <si>
    <t>FED FROM DTL SYSTEM.</t>
  </si>
  <si>
    <t>NARAINA ( ON 33KV)</t>
  </si>
  <si>
    <t>KIRBY PLACE-1</t>
  </si>
  <si>
    <t>KIRBY PLACE-2</t>
  </si>
  <si>
    <t>RIDGE VALLEY ON 33KV</t>
  </si>
  <si>
    <t>FED FROM BSES RAJDHANI POWER LIMITED (11KV)</t>
  </si>
  <si>
    <t>SIGNAL ENCLAVE</t>
  </si>
  <si>
    <t>R.R. HOSPITAL</t>
  </si>
  <si>
    <t>DEFENCE CLUB</t>
  </si>
  <si>
    <t>SUBROTO PARK</t>
  </si>
  <si>
    <t>BI LINES</t>
  </si>
  <si>
    <t>TOTAL FED FROM BSES RAJDHANI POWER LIMITED (11KV)</t>
  </si>
  <si>
    <t>TOTAL FED FROM DTL SYSTEM.</t>
  </si>
  <si>
    <t>MES(+)</t>
  </si>
  <si>
    <t>GRAND TOTAL (BSES RPL+NDPL+DTL)</t>
  </si>
  <si>
    <t>KHBR LANE-1-EXP.</t>
  </si>
  <si>
    <t>KHBR LANE-2 -EXP.</t>
  </si>
  <si>
    <t>KHBR LANE-1 -EXP</t>
  </si>
  <si>
    <t>DELHI TRANSCO LIMITED</t>
  </si>
  <si>
    <t>REACTIVE ENERGY CONSUMPTION STATEMENT</t>
  </si>
  <si>
    <t>NDPL(+)</t>
  </si>
  <si>
    <t>NDPL(-)</t>
  </si>
  <si>
    <t>ENERGY INPUT AT 66/33/11 KV LEVEL</t>
  </si>
  <si>
    <t>FLYOVER</t>
  </si>
  <si>
    <t>EXECUTIVE SUMMERY N.D.P.L.</t>
  </si>
  <si>
    <t>3) FROM ROHTAK ROAD (REFER ENERGY BALANCE SHEET ROHTAK ROAD ENCL)</t>
  </si>
  <si>
    <t>NET ENERGY TO NORTH DELHI POWER LIMITED</t>
  </si>
  <si>
    <t>BYPL(+)</t>
  </si>
  <si>
    <t>BYPL(-)</t>
  </si>
  <si>
    <t>ENERGY INPUT AT 66/33/11KV LEVEL</t>
  </si>
  <si>
    <t>1) ENERGY AT 66/33/11 KV LEVEL  (Refre A- Page -1)</t>
  </si>
  <si>
    <t>2) INTER COMPANY EXCHANGE OF ENERGY AT 66/33/11 KV (Refer C Page-3)</t>
  </si>
  <si>
    <t>1) ENERGY AT 66/33/11 KV LEVEL  (Refre B- Page -2)</t>
  </si>
  <si>
    <t>TO BSES RAJDHANI</t>
  </si>
  <si>
    <t>AT 33 KV  LEVEL</t>
  </si>
  <si>
    <t>O/G SBMILL-1</t>
  </si>
  <si>
    <t>O/G SBMILL-2</t>
  </si>
  <si>
    <t>O/G VISHAL-1</t>
  </si>
  <si>
    <t>O/G MADI PUR</t>
  </si>
  <si>
    <t>AT 33/11 KV LEVEL</t>
  </si>
  <si>
    <t>TX.-I</t>
  </si>
  <si>
    <t>TX-II</t>
  </si>
  <si>
    <t>TOTAL BSES RAJDHANI PO.LTD.</t>
  </si>
  <si>
    <t>TO BSES YAMUNA PO. LTD.</t>
  </si>
  <si>
    <t>AT 33 KV LEVEL</t>
  </si>
  <si>
    <t>O/G FAIZ ROAD</t>
  </si>
  <si>
    <t>O/G DMS</t>
  </si>
  <si>
    <t>TOTAL (BSES Y.P.L.)</t>
  </si>
  <si>
    <t>TO NORTH DELHI POWER LIMITED</t>
  </si>
  <si>
    <t>O/G VISHAL-2</t>
  </si>
  <si>
    <t>O/G 33KV RAMPURA-1</t>
  </si>
  <si>
    <t>O/G 33KV RAMPURA-2</t>
  </si>
  <si>
    <t>O/G 33KV SH.W.BAGH-I</t>
  </si>
  <si>
    <t>O/G 33KV SH.W.BAGH-2</t>
  </si>
  <si>
    <t>TX-III</t>
  </si>
  <si>
    <t>TOTAL NDPL</t>
  </si>
  <si>
    <t>B/C (IMP.TO BRPL)</t>
  </si>
  <si>
    <t>B/C (IMP.TO NDPL)</t>
  </si>
  <si>
    <t>(EXPORT)</t>
  </si>
  <si>
    <t>IBT-I</t>
  </si>
  <si>
    <t>IBT-2</t>
  </si>
  <si>
    <t xml:space="preserve">G.T. </t>
  </si>
  <si>
    <t xml:space="preserve">(66KV ) </t>
  </si>
  <si>
    <t>ROHTAK ROAD</t>
  </si>
  <si>
    <t>1)TOTAL NET REACTIVE ENERGY FROM GENCO AT 66/33KV LEVEL</t>
  </si>
  <si>
    <t>B)</t>
  </si>
  <si>
    <t xml:space="preserve">REACTIVE ENERGY DRAWL ON FEEDERS FROM GENCO BY </t>
  </si>
  <si>
    <t>NDPL   =</t>
  </si>
  <si>
    <t>BRPL   =</t>
  </si>
  <si>
    <t>BYPL   =</t>
  </si>
  <si>
    <t>NDMC  =</t>
  </si>
  <si>
    <t>MES    =</t>
  </si>
  <si>
    <t>2)TOTAL</t>
  </si>
  <si>
    <t>D).</t>
  </si>
  <si>
    <t>SHARE OF EACH DISCOM TO BE DISTRIBUTED ON PROPORTION TO THEIR ACTIVE ENERGY DRAWAL OF C</t>
  </si>
  <si>
    <t>1)</t>
  </si>
  <si>
    <t xml:space="preserve">NDPL        </t>
  </si>
  <si>
    <t>(ACTIVE ENERGY DRAWL=</t>
  </si>
  <si>
    <t>%</t>
  </si>
  <si>
    <t>2)</t>
  </si>
  <si>
    <t>3)</t>
  </si>
  <si>
    <t>4)</t>
  </si>
  <si>
    <t>5)</t>
  </si>
  <si>
    <t>1) ENERGY RELEASED AT 66/33/11 KV LEVEL  (Refer sheet NDPL(+))</t>
  </si>
  <si>
    <t>2) INTER COMPANY EXCHANGE OF ENERGY AT 66/33/11 KV (Refer sheet NDPL(-))</t>
  </si>
  <si>
    <t>REMARK</t>
  </si>
  <si>
    <t>TOTAL OF INTER COMPANY EXCHANGE POINTS</t>
  </si>
  <si>
    <t>NDPL(+) continue</t>
  </si>
  <si>
    <t xml:space="preserve"> SUM OF ENERGY RELEASED AT 66/33/11 KV LEVEL </t>
  </si>
  <si>
    <t>TOTAL OF ENERGY AT INTER COMPANY EXCHANGE POINTS</t>
  </si>
  <si>
    <t>2) INTER COMPANY EXCHANGE OF ENERGY AT 66/33/11 KV (Refer sheet BRPL(-))</t>
  </si>
  <si>
    <t>1) ENERGY RELEASED AT 66/33/11 KV LEVEL (REFER SHEET BRPL (+))</t>
  </si>
  <si>
    <t>3)ENERGY RECEIVED FROM ROHTAK ROAD (REFER  ROHTAK ROAD SHEET ENC.)</t>
  </si>
  <si>
    <t>4) ENERGY RELEASED TO MES BY BRPL</t>
  </si>
  <si>
    <t>NET REACTIVE ENERGY</t>
  </si>
  <si>
    <t>C) TOTAL REACTIVE ENERGY TO BE DISTRIBUTED AMONGS DISCOMs [1+2]=</t>
  </si>
  <si>
    <t>FINAL EXECUTIVE SUMMERY</t>
  </si>
  <si>
    <t>NET REACTIVE ENERGY TO N.D.P.L.</t>
  </si>
  <si>
    <t>NET REACTIVE ENERGY TO BSES RAJDHANI PO.LTD.</t>
  </si>
  <si>
    <t>NET REACTIVE ENERGY TO BSES YAMUNA PO.LTD.</t>
  </si>
  <si>
    <t>NET REACTIVE ENERGY TO NDMC</t>
  </si>
  <si>
    <t>NET REACTIVE ENERGY TO MES</t>
  </si>
  <si>
    <t>ALL FIGURES IN Mus.</t>
  </si>
  <si>
    <t xml:space="preserve">NET REACTIVE ENERGY CHARGEABLE </t>
  </si>
  <si>
    <t>(REACTIVE MUs)</t>
  </si>
  <si>
    <t>SHARED DISTRIBUTION GENERATED BY GENCO</t>
  </si>
  <si>
    <t>EXPORT IN LAGGING/LEADING MODE FROM THE SOURCE</t>
  </si>
  <si>
    <t>TOTAL</t>
  </si>
  <si>
    <t xml:space="preserve">E) NET EXPORT TO BSES RPL </t>
  </si>
  <si>
    <t>F) NET EXPORT TO BSES YPL</t>
  </si>
  <si>
    <t xml:space="preserve">G) NET EXPORT TO N.D.P.L. </t>
  </si>
  <si>
    <t>BRPL(+) continue</t>
  </si>
  <si>
    <t>ENERGY TO NDMC</t>
  </si>
  <si>
    <t>TOTAL ENERGY TO NDMC</t>
  </si>
  <si>
    <t xml:space="preserve"> TOTAL  ENERGY RELEASED AT 66/33/11 KV LEVEL </t>
  </si>
  <si>
    <t>Energy for above 103%</t>
  </si>
  <si>
    <t>Energy for below 97%</t>
  </si>
  <si>
    <t>Kvarh(Lead/Lag)</t>
  </si>
  <si>
    <t xml:space="preserve">VISHAL </t>
  </si>
  <si>
    <t>NDMC(+) Continue…</t>
  </si>
  <si>
    <t xml:space="preserve"> A.) EXPORT/IMPORT OF REACTIVE ENERGY IN LEAD/LAG MODE ON IBT's AT GENCO</t>
  </si>
  <si>
    <t>Note:-</t>
  </si>
  <si>
    <t>+</t>
  </si>
  <si>
    <t xml:space="preserve">                     DELHI TRANSCO LIMITED</t>
  </si>
  <si>
    <t xml:space="preserve">kvarh (Lead/lag) </t>
  </si>
  <si>
    <t xml:space="preserve">BRPL </t>
  </si>
  <si>
    <t>BYPL</t>
  </si>
  <si>
    <t>NDMC</t>
  </si>
  <si>
    <t>MES</t>
  </si>
  <si>
    <t>+ve sign indicates reactive energy drawl from the grid/system</t>
  </si>
  <si>
    <t>-ve sign indicates reactive energy injected to the grid/system</t>
  </si>
  <si>
    <t>66KV DMRC</t>
  </si>
  <si>
    <t>AIIMS</t>
  </si>
  <si>
    <t>11KV VIKAS SADAN</t>
  </si>
  <si>
    <t>11KV NDSE</t>
  </si>
  <si>
    <t>NDMC(-)</t>
  </si>
  <si>
    <t>AKSHARDHAM</t>
  </si>
  <si>
    <t>Tx-1</t>
  </si>
  <si>
    <t>KAMLA MKT.-2</t>
  </si>
  <si>
    <t>DIAL</t>
  </si>
  <si>
    <t>221 kV DMRC #1</t>
  </si>
  <si>
    <t>221 kV DMRC #2</t>
  </si>
  <si>
    <t>66 KV BD MARG-II</t>
  </si>
  <si>
    <t>INDER PURI-2</t>
  </si>
  <si>
    <t>O/G 33KV KIRTI NAGAR</t>
  </si>
  <si>
    <t>MASJID MOD</t>
  </si>
  <si>
    <t>EXPORT TO NDMC FROM PARK STREET</t>
  </si>
  <si>
    <t>EXPORT TO SOUTH &amp; WEST FROM PARK STREET</t>
  </si>
  <si>
    <t>I.P.STATION   EXPORT TO NDMC</t>
  </si>
  <si>
    <t>TX.2</t>
  </si>
  <si>
    <t>EXPORT TO EAST &amp; CENTRE    IMPORTS</t>
  </si>
  <si>
    <t>DSIDC BAWANA</t>
  </si>
  <si>
    <t>66KV TX.3</t>
  </si>
  <si>
    <t xml:space="preserve">                                                    REACTIVE ENERGY RELEASE STATEMENT TO LICENSEES.</t>
  </si>
  <si>
    <t>MUNDKA</t>
  </si>
  <si>
    <t>66KV NANGLOI</t>
  </si>
  <si>
    <t>66KV NGL. WATER WORKS</t>
  </si>
  <si>
    <t>66KV GUEST HOUSE</t>
  </si>
  <si>
    <t>66KV TX.2</t>
  </si>
  <si>
    <t>66KV NGL. T-OFF MGL P</t>
  </si>
  <si>
    <t>66KV MANGOL PURI</t>
  </si>
  <si>
    <t>TRAUMA CENTRE</t>
  </si>
  <si>
    <t>33KV TX-1</t>
  </si>
  <si>
    <t>66KV DMRC-II</t>
  </si>
  <si>
    <t>66KV DMRC-I</t>
  </si>
  <si>
    <t>ELECTRIC LANE</t>
  </si>
  <si>
    <t>DELIVERED &amp; RECEIVED ABOVE 103%</t>
  </si>
  <si>
    <t>DELIVERED &amp; RECEIVED BELOW 97 %</t>
  </si>
  <si>
    <t>KILOKARI</t>
  </si>
  <si>
    <t>SPM NO.1/ BAPUDHAM</t>
  </si>
  <si>
    <t>GHEWARA</t>
  </si>
  <si>
    <t>SIRI FORT</t>
  </si>
  <si>
    <t>ROHINI-II</t>
  </si>
  <si>
    <t>33KV TX-2</t>
  </si>
  <si>
    <t>SHEKHAWATI- 2</t>
  </si>
  <si>
    <t>SHEKHAWATI- 1</t>
  </si>
  <si>
    <t>WAZIRPUR</t>
  </si>
  <si>
    <t>Guest House</t>
  </si>
  <si>
    <t xml:space="preserve">Guest House </t>
  </si>
  <si>
    <t>HARSH VIHAR</t>
  </si>
  <si>
    <t>TX.-3 (66KV)</t>
  </si>
  <si>
    <t>TX-3</t>
  </si>
  <si>
    <t>TX.-2 (66KV)</t>
  </si>
  <si>
    <t>Pandav Nagar</t>
  </si>
  <si>
    <t>PEERAGARHI</t>
  </si>
  <si>
    <t>SUDARSHAN PARK(L -1)</t>
  </si>
  <si>
    <t>RANI BAGH(L-2)</t>
  </si>
  <si>
    <t>PEERGARHI</t>
  </si>
  <si>
    <t>33KV VISHAL (L-3)</t>
  </si>
  <si>
    <t>33KV (LINE - 4)</t>
  </si>
  <si>
    <t>33KV UDYOG NAGAR(L-5)</t>
  </si>
  <si>
    <t>33KV MADIPUR(L-6)</t>
  </si>
  <si>
    <t>PASCHIM PURI - I (L-7)</t>
  </si>
  <si>
    <t>PASCHIM PURI - 2(L-8)</t>
  </si>
  <si>
    <t>Tx.1 (66 KV)-circuit No.1</t>
  </si>
  <si>
    <t>Tx.2 (66 KV)-circuit no. 2</t>
  </si>
  <si>
    <t>Tx.2 (33 KV)-Ckt No.3</t>
  </si>
  <si>
    <t>Tx.3 (33 KV)-Ckt No.4</t>
  </si>
  <si>
    <t>Tx.4 (33 KV)-Ckt No.  5</t>
  </si>
  <si>
    <t>66KV SCHOOL LANE</t>
  </si>
  <si>
    <t>66KV TX.1</t>
  </si>
  <si>
    <t>O/G REWARI LINE 1(payal)</t>
  </si>
  <si>
    <t>Tx-3</t>
  </si>
  <si>
    <t>BAY No 611</t>
  </si>
  <si>
    <t>BAY No 616</t>
  </si>
  <si>
    <t>Tx.5</t>
  </si>
  <si>
    <t>NARELA</t>
  </si>
  <si>
    <t>33KV Bhikaji Cama Place</t>
  </si>
  <si>
    <t>Trauma Centre</t>
  </si>
  <si>
    <t>33kV Bhikaji Cama Place</t>
  </si>
  <si>
    <t>33KV IIT Circuit</t>
  </si>
  <si>
    <t>MAYA PURI -I</t>
  </si>
  <si>
    <t>MAYA PURI -II</t>
  </si>
  <si>
    <t>IIT CIRCUIT</t>
  </si>
  <si>
    <t>PREET VIHAR</t>
  </si>
  <si>
    <t>MUKHERJEE PARK - I</t>
  </si>
  <si>
    <t>MUKHERJEE PARK - II</t>
  </si>
  <si>
    <t>RAILWAY(+)</t>
  </si>
  <si>
    <t>CUSTOMER-  NORTHERN RAILWAYS</t>
  </si>
  <si>
    <t>NARELA DSIDC-1</t>
  </si>
  <si>
    <t>NET REACTIVE ENERGY TO N. RAILWAYS</t>
  </si>
  <si>
    <t>NARELA (RAILWAY CKTS)</t>
  </si>
  <si>
    <t>66KV RLY Ckt-1</t>
  </si>
  <si>
    <t>RIDGE VALLEY (RAILWAY CKTS)</t>
  </si>
  <si>
    <t xml:space="preserve">REWARI LINE </t>
  </si>
  <si>
    <t>VISHAL-1</t>
  </si>
  <si>
    <t>VISHAL-2</t>
  </si>
  <si>
    <t>MAYAPURI</t>
  </si>
  <si>
    <t>20MVATX-1</t>
  </si>
  <si>
    <t>16MVA TX-1</t>
  </si>
  <si>
    <t>PPK-1</t>
  </si>
  <si>
    <t>SAGARPUR</t>
  </si>
  <si>
    <t>6)</t>
  </si>
  <si>
    <t>N.Railway</t>
  </si>
  <si>
    <t>N.RAILWAY=</t>
  </si>
  <si>
    <t>R.K.PURAM</t>
  </si>
  <si>
    <t>33KV I/C-1</t>
  </si>
  <si>
    <t>33KV I/C-2</t>
  </si>
  <si>
    <t>66KV I/C-1</t>
  </si>
  <si>
    <t>66KV I/C-2</t>
  </si>
  <si>
    <t>220KV DMRC-2</t>
  </si>
  <si>
    <t>220KV DMRC-1</t>
  </si>
  <si>
    <t>66KV Rly Ckt-1</t>
  </si>
  <si>
    <t>66KV Rly Ckt-2</t>
  </si>
  <si>
    <t>TUGLAKABAD</t>
  </si>
  <si>
    <t xml:space="preserve">BAY-38 </t>
  </si>
  <si>
    <t>MSW BAWANA</t>
  </si>
  <si>
    <t>E.Delhi Waste GZP</t>
  </si>
  <si>
    <t>TOTAL ENERGY TO Northern Railway</t>
  </si>
  <si>
    <t>SADAR</t>
  </si>
  <si>
    <t>AJMERI GATE</t>
  </si>
  <si>
    <t>NDLS</t>
  </si>
  <si>
    <t>D.M.S</t>
  </si>
  <si>
    <t>I/C from R.Valley at kidwai ngr</t>
  </si>
  <si>
    <t>Q00263398</t>
  </si>
  <si>
    <t>SECURE</t>
  </si>
  <si>
    <t>Q00263402</t>
  </si>
  <si>
    <t>Q00263400</t>
  </si>
  <si>
    <t>FED FROM BYPL (RLY.)</t>
  </si>
  <si>
    <t>Tx 1</t>
  </si>
  <si>
    <t>w.e.f 24/12</t>
  </si>
  <si>
    <t>SGTN</t>
  </si>
  <si>
    <t>XF465246</t>
  </si>
  <si>
    <t>XF465248</t>
  </si>
  <si>
    <t>Secure</t>
  </si>
  <si>
    <t>66KV TX.4</t>
  </si>
  <si>
    <t>w.e.f 21/3</t>
  </si>
  <si>
    <t>data till 22/3</t>
  </si>
  <si>
    <t>FINAL READING 31/03/2021</t>
  </si>
  <si>
    <t>INTIAL READING 01/03/2021</t>
  </si>
  <si>
    <t>MARCH-2021</t>
  </si>
  <si>
    <t>Meter Faulty</t>
  </si>
  <si>
    <t>Assessment</t>
  </si>
  <si>
    <t>Check Meter Data</t>
  </si>
  <si>
    <t xml:space="preserve">                                      PERIOD 1st MARCH-2021 TO 31st MARCH-2021</t>
  </si>
  <si>
    <t>PAAPANKALAN - I</t>
  </si>
  <si>
    <t>PAAPANKALAN - II</t>
  </si>
  <si>
    <t>PAAPANKALAN - III</t>
  </si>
  <si>
    <t>Y-CTR changed w.e.f 17/3</t>
  </si>
  <si>
    <t>Y-CTR changed w.ef 5/3</t>
  </si>
  <si>
    <t>Note :Sharing taken from wk-52 abt bill 2020-21</t>
  </si>
</sst>
</file>

<file path=xl/styles.xml><?xml version="1.0" encoding="utf-8"?>
<styleSheet xmlns="http://schemas.openxmlformats.org/spreadsheetml/2006/main">
  <numFmts count="50">
    <numFmt numFmtId="5" formatCode="&quot;₹&quot;\ #,##0_);\(&quot;₹&quot;\ #,##0\)"/>
    <numFmt numFmtId="6" formatCode="&quot;₹&quot;\ #,##0_);[Red]\(&quot;₹&quot;\ #,##0\)"/>
    <numFmt numFmtId="7" formatCode="&quot;₹&quot;\ #,##0.00_);\(&quot;₹&quot;\ #,##0.00\)"/>
    <numFmt numFmtId="8" formatCode="&quot;₹&quot;\ #,##0.00_);[Red]\(&quot;₹&quot;\ #,##0.00\)"/>
    <numFmt numFmtId="42" formatCode="_(&quot;₹&quot;\ * #,##0_);_(&quot;₹&quot;\ * \(#,##0\);_(&quot;₹&quot;\ * &quot;-&quot;_);_(@_)"/>
    <numFmt numFmtId="41" formatCode="_(* #,##0_);_(* \(#,##0\);_(* &quot;-&quot;_);_(@_)"/>
    <numFmt numFmtId="44" formatCode="_(&quot;₹&quot;\ * #,##0.00_);_(&quot;₹&quot;\ * \(#,##0.00\);_(&quot;₹&quot;\ 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&quot;Rs.&quot;\ #,##0_);\(&quot;Rs.&quot;\ #,##0\)"/>
    <numFmt numFmtId="187" formatCode="&quot;Rs.&quot;\ #,##0_);[Red]\(&quot;Rs.&quot;\ #,##0\)"/>
    <numFmt numFmtId="188" formatCode="&quot;Rs.&quot;\ #,##0.00_);\(&quot;Rs.&quot;\ #,##0.00\)"/>
    <numFmt numFmtId="189" formatCode="&quot;Rs.&quot;\ #,##0.00_);[Red]\(&quot;Rs.&quot;\ #,##0.00\)"/>
    <numFmt numFmtId="190" formatCode="_(&quot;Rs.&quot;\ * #,##0_);_(&quot;Rs.&quot;\ * \(#,##0\);_(&quot;Rs.&quot;\ * &quot;-&quot;_);_(@_)"/>
    <numFmt numFmtId="191" formatCode="_(&quot;Rs.&quot;\ * #,##0.00_);_(&quot;Rs.&quot;\ * \(#,##0.00\);_(&quot;Rs.&quot;\ * &quot;-&quot;??_);_(@_)"/>
    <numFmt numFmtId="192" formatCode="0.0000"/>
    <numFmt numFmtId="193" formatCode="0.000"/>
    <numFmt numFmtId="194" formatCode="0.0"/>
    <numFmt numFmtId="195" formatCode="0.00000"/>
    <numFmt numFmtId="196" formatCode="0.0000000"/>
    <numFmt numFmtId="197" formatCode="0.000000"/>
    <numFmt numFmtId="198" formatCode="0_);\(0\)"/>
    <numFmt numFmtId="199" formatCode="[$-409]h:mm:ss\ AM/PM"/>
    <numFmt numFmtId="200" formatCode="[$-409]dddd\,\ mmmm\ dd\,\ yyyy"/>
    <numFmt numFmtId="201" formatCode="0.000_);\(0.000\)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89">
    <font>
      <sz val="10"/>
      <name val="Arial"/>
      <family val="0"/>
    </font>
    <font>
      <b/>
      <sz val="20"/>
      <name val="Arial"/>
      <family val="2"/>
    </font>
    <font>
      <b/>
      <sz val="10"/>
      <name val="Arial"/>
      <family val="2"/>
    </font>
    <font>
      <sz val="18"/>
      <name val="Arial"/>
      <family val="2"/>
    </font>
    <font>
      <sz val="8"/>
      <name val="Arial"/>
      <family val="2"/>
    </font>
    <font>
      <b/>
      <u val="single"/>
      <sz val="11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u val="single"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25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7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u val="single"/>
      <sz val="14"/>
      <name val="Arial"/>
      <family val="2"/>
    </font>
    <font>
      <b/>
      <sz val="18"/>
      <name val="Arial"/>
      <family val="2"/>
    </font>
    <font>
      <sz val="4"/>
      <name val="Arial"/>
      <family val="2"/>
    </font>
    <font>
      <b/>
      <sz val="20"/>
      <color indexed="12"/>
      <name val="Arial"/>
      <family val="2"/>
    </font>
    <font>
      <sz val="20"/>
      <color indexed="12"/>
      <name val="Arial"/>
      <family val="2"/>
    </font>
    <font>
      <b/>
      <sz val="14"/>
      <color indexed="12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2"/>
      <color indexed="12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18"/>
      <color indexed="8"/>
      <name val="Arial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8"/>
      <name val="Arial"/>
      <family val="2"/>
    </font>
    <font>
      <b/>
      <u val="single"/>
      <sz val="10"/>
      <name val="Arial"/>
      <family val="2"/>
    </font>
    <font>
      <sz val="10"/>
      <color indexed="12"/>
      <name val="Arial"/>
      <family val="2"/>
    </font>
    <font>
      <b/>
      <sz val="16"/>
      <color indexed="12"/>
      <name val="Arial"/>
      <family val="2"/>
    </font>
    <font>
      <sz val="16"/>
      <name val="Arial"/>
      <family val="2"/>
    </font>
    <font>
      <b/>
      <sz val="16"/>
      <color indexed="8"/>
      <name val="Arial"/>
      <family val="2"/>
    </font>
    <font>
      <b/>
      <sz val="17"/>
      <name val="Arial"/>
      <family val="2"/>
    </font>
    <font>
      <sz val="17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i/>
      <sz val="13"/>
      <name val="Arial"/>
      <family val="2"/>
    </font>
    <font>
      <i/>
      <sz val="11"/>
      <name val="Arial"/>
      <family val="2"/>
    </font>
    <font>
      <sz val="16"/>
      <color indexed="12"/>
      <name val="Arial"/>
      <family val="2"/>
    </font>
    <font>
      <b/>
      <sz val="18"/>
      <color indexed="12"/>
      <name val="Arial"/>
      <family val="2"/>
    </font>
    <font>
      <sz val="18"/>
      <color indexed="12"/>
      <name val="Arial"/>
      <family val="2"/>
    </font>
    <font>
      <b/>
      <sz val="24"/>
      <color indexed="12"/>
      <name val="Arial"/>
      <family val="2"/>
    </font>
    <font>
      <b/>
      <u val="single"/>
      <sz val="18"/>
      <name val="Arial"/>
      <family val="2"/>
    </font>
    <font>
      <b/>
      <u val="single"/>
      <sz val="16"/>
      <color indexed="12"/>
      <name val="Arial"/>
      <family val="2"/>
    </font>
    <font>
      <b/>
      <sz val="14"/>
      <color indexed="8"/>
      <name val="Arial"/>
      <family val="2"/>
    </font>
    <font>
      <b/>
      <sz val="20"/>
      <color indexed="8"/>
      <name val="Arial"/>
      <family val="2"/>
    </font>
    <font>
      <sz val="12"/>
      <color indexed="8"/>
      <name val="Arial"/>
      <family val="2"/>
    </font>
    <font>
      <b/>
      <sz val="22"/>
      <name val="Arial"/>
      <family val="2"/>
    </font>
    <font>
      <b/>
      <sz val="19"/>
      <name val="Arial"/>
      <family val="2"/>
    </font>
    <font>
      <sz val="7"/>
      <name val="Arial"/>
      <family val="2"/>
    </font>
    <font>
      <sz val="18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5"/>
      <name val="Arial"/>
      <family val="2"/>
    </font>
    <font>
      <sz val="14"/>
      <color indexed="8"/>
      <name val="Arial"/>
      <family val="2"/>
    </font>
    <font>
      <b/>
      <u val="single"/>
      <sz val="9"/>
      <name val="Arial"/>
      <family val="2"/>
    </font>
    <font>
      <sz val="13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double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5" borderId="0" applyNumberFormat="0" applyBorder="0" applyAlignment="0" applyProtection="0"/>
    <xf numFmtId="0" fontId="72" fillId="8" borderId="0" applyNumberFormat="0" applyBorder="0" applyAlignment="0" applyProtection="0"/>
    <xf numFmtId="0" fontId="72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9" borderId="0" applyNumberFormat="0" applyBorder="0" applyAlignment="0" applyProtection="0"/>
    <xf numFmtId="0" fontId="74" fillId="3" borderId="0" applyNumberFormat="0" applyBorder="0" applyAlignment="0" applyProtection="0"/>
    <xf numFmtId="0" fontId="75" fillId="20" borderId="1" applyNumberFormat="0" applyAlignment="0" applyProtection="0"/>
    <xf numFmtId="0" fontId="7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78" fillId="4" borderId="0" applyNumberFormat="0" applyBorder="0" applyAlignment="0" applyProtection="0"/>
    <xf numFmtId="0" fontId="79" fillId="0" borderId="3" applyNumberFormat="0" applyFill="0" applyAlignment="0" applyProtection="0"/>
    <xf numFmtId="0" fontId="80" fillId="0" borderId="4" applyNumberFormat="0" applyFill="0" applyAlignment="0" applyProtection="0"/>
    <xf numFmtId="0" fontId="81" fillId="0" borderId="5" applyNumberFormat="0" applyFill="0" applyAlignment="0" applyProtection="0"/>
    <xf numFmtId="0" fontId="81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82" fillId="7" borderId="1" applyNumberFormat="0" applyAlignment="0" applyProtection="0"/>
    <xf numFmtId="0" fontId="83" fillId="0" borderId="6" applyNumberFormat="0" applyFill="0" applyAlignment="0" applyProtection="0"/>
    <xf numFmtId="0" fontId="84" fillId="22" borderId="0" applyNumberFormat="0" applyBorder="0" applyAlignment="0" applyProtection="0"/>
    <xf numFmtId="0" fontId="0" fillId="23" borderId="7" applyNumberFormat="0" applyFont="0" applyAlignment="0" applyProtection="0"/>
    <xf numFmtId="0" fontId="85" fillId="20" borderId="8" applyNumberFormat="0" applyAlignment="0" applyProtection="0"/>
    <xf numFmtId="9" fontId="0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9" applyNumberFormat="0" applyFill="0" applyAlignment="0" applyProtection="0"/>
    <xf numFmtId="0" fontId="88" fillId="0" borderId="0" applyNumberFormat="0" applyFill="0" applyBorder="0" applyAlignment="0" applyProtection="0"/>
  </cellStyleXfs>
  <cellXfs count="834">
    <xf numFmtId="0" fontId="0" fillId="0" borderId="0" xfId="0" applyAlignment="1">
      <alignment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10" xfId="0" applyBorder="1" applyAlignment="1">
      <alignment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9" fillId="0" borderId="0" xfId="0" applyFont="1" applyFill="1" applyAlignment="1">
      <alignment horizontal="left"/>
    </xf>
    <xf numFmtId="0" fontId="10" fillId="0" borderId="0" xfId="0" applyFont="1" applyFill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11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7" fillId="0" borderId="12" xfId="0" applyFont="1" applyFill="1" applyBorder="1" applyAlignment="1">
      <alignment horizontal="center"/>
    </xf>
    <xf numFmtId="0" fontId="0" fillId="0" borderId="16" xfId="0" applyBorder="1" applyAlignment="1">
      <alignment/>
    </xf>
    <xf numFmtId="2" fontId="7" fillId="0" borderId="12" xfId="0" applyNumberFormat="1" applyFont="1" applyFill="1" applyBorder="1" applyAlignment="1">
      <alignment horizontal="center"/>
    </xf>
    <xf numFmtId="0" fontId="2" fillId="0" borderId="17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2" fontId="4" fillId="0" borderId="20" xfId="0" applyNumberFormat="1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3" fillId="0" borderId="0" xfId="0" applyFont="1" applyAlignment="1">
      <alignment/>
    </xf>
    <xf numFmtId="0" fontId="4" fillId="0" borderId="12" xfId="0" applyFont="1" applyFill="1" applyBorder="1" applyAlignment="1">
      <alignment horizontal="center" wrapText="1"/>
    </xf>
    <xf numFmtId="0" fontId="0" fillId="0" borderId="0" xfId="0" applyFont="1" applyFill="1" applyAlignment="1">
      <alignment horizontal="center"/>
    </xf>
    <xf numFmtId="192" fontId="2" fillId="0" borderId="0" xfId="0" applyNumberFormat="1" applyFont="1" applyFill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2" fillId="0" borderId="25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9" fillId="0" borderId="13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2" fontId="7" fillId="0" borderId="11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2" fontId="4" fillId="0" borderId="15" xfId="0" applyNumberFormat="1" applyFont="1" applyFill="1" applyBorder="1" applyAlignment="1">
      <alignment horizontal="left" vertical="center"/>
    </xf>
    <xf numFmtId="1" fontId="4" fillId="0" borderId="15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vertical="center"/>
    </xf>
    <xf numFmtId="2" fontId="4" fillId="0" borderId="15" xfId="0" applyNumberFormat="1" applyFont="1" applyFill="1" applyBorder="1" applyAlignment="1">
      <alignment horizontal="center" vertical="center"/>
    </xf>
    <xf numFmtId="2" fontId="7" fillId="0" borderId="14" xfId="0" applyNumberFormat="1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vertical="center"/>
    </xf>
    <xf numFmtId="2" fontId="4" fillId="0" borderId="0" xfId="0" applyNumberFormat="1" applyFont="1" applyFill="1" applyBorder="1" applyAlignment="1">
      <alignment horizontal="left" vertical="center"/>
    </xf>
    <xf numFmtId="2" fontId="7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center"/>
    </xf>
    <xf numFmtId="2" fontId="4" fillId="0" borderId="13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193" fontId="0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9" fillId="0" borderId="0" xfId="0" applyFont="1" applyFill="1" applyAlignment="1">
      <alignment/>
    </xf>
    <xf numFmtId="2" fontId="4" fillId="0" borderId="15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3" xfId="0" applyFont="1" applyFill="1" applyBorder="1" applyAlignment="1">
      <alignment horizontal="center"/>
    </xf>
    <xf numFmtId="0" fontId="4" fillId="0" borderId="16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192" fontId="4" fillId="0" borderId="12" xfId="0" applyNumberFormat="1" applyFont="1" applyFill="1" applyBorder="1" applyAlignment="1">
      <alignment/>
    </xf>
    <xf numFmtId="192" fontId="4" fillId="0" borderId="11" xfId="0" applyNumberFormat="1" applyFont="1" applyFill="1" applyBorder="1" applyAlignment="1">
      <alignment/>
    </xf>
    <xf numFmtId="0" fontId="0" fillId="0" borderId="20" xfId="0" applyBorder="1" applyAlignment="1">
      <alignment/>
    </xf>
    <xf numFmtId="0" fontId="9" fillId="0" borderId="15" xfId="0" applyFont="1" applyFill="1" applyBorder="1" applyAlignment="1">
      <alignment/>
    </xf>
    <xf numFmtId="0" fontId="9" fillId="0" borderId="14" xfId="0" applyFont="1" applyFill="1" applyBorder="1" applyAlignment="1">
      <alignment/>
    </xf>
    <xf numFmtId="1" fontId="0" fillId="0" borderId="11" xfId="0" applyNumberFormat="1" applyFont="1" applyFill="1" applyBorder="1" applyAlignment="1">
      <alignment horizontal="center"/>
    </xf>
    <xf numFmtId="1" fontId="0" fillId="0" borderId="11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1" fontId="0" fillId="0" borderId="0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3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0" fontId="0" fillId="0" borderId="11" xfId="0" applyFont="1" applyBorder="1" applyAlignment="1">
      <alignment/>
    </xf>
    <xf numFmtId="2" fontId="7" fillId="0" borderId="0" xfId="0" applyNumberFormat="1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192" fontId="2" fillId="0" borderId="0" xfId="0" applyNumberFormat="1" applyFont="1" applyFill="1" applyAlignment="1">
      <alignment horizontal="center"/>
    </xf>
    <xf numFmtId="19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192" fontId="2" fillId="0" borderId="0" xfId="0" applyNumberFormat="1" applyFont="1" applyAlignment="1">
      <alignment/>
    </xf>
    <xf numFmtId="0" fontId="0" fillId="0" borderId="0" xfId="0" applyAlignment="1">
      <alignment horizontal="right"/>
    </xf>
    <xf numFmtId="192" fontId="0" fillId="0" borderId="0" xfId="0" applyNumberFormat="1" applyAlignment="1">
      <alignment/>
    </xf>
    <xf numFmtId="192" fontId="17" fillId="0" borderId="0" xfId="0" applyNumberFormat="1" applyFont="1" applyFill="1" applyBorder="1" applyAlignment="1">
      <alignment horizontal="center"/>
    </xf>
    <xf numFmtId="0" fontId="1" fillId="0" borderId="26" xfId="0" applyFont="1" applyFill="1" applyBorder="1" applyAlignment="1">
      <alignment horizontal="left"/>
    </xf>
    <xf numFmtId="0" fontId="7" fillId="0" borderId="21" xfId="0" applyFont="1" applyFill="1" applyBorder="1" applyAlignment="1">
      <alignment horizontal="center"/>
    </xf>
    <xf numFmtId="0" fontId="18" fillId="0" borderId="21" xfId="0" applyFont="1" applyFill="1" applyBorder="1" applyAlignment="1">
      <alignment horizontal="center"/>
    </xf>
    <xf numFmtId="0" fontId="18" fillId="0" borderId="21" xfId="0" applyFont="1" applyFill="1" applyBorder="1" applyAlignment="1">
      <alignment horizontal="left"/>
    </xf>
    <xf numFmtId="193" fontId="8" fillId="0" borderId="21" xfId="0" applyNumberFormat="1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192" fontId="7" fillId="0" borderId="21" xfId="0" applyNumberFormat="1" applyFont="1" applyFill="1" applyBorder="1" applyAlignment="1">
      <alignment horizontal="center"/>
    </xf>
    <xf numFmtId="0" fontId="20" fillId="0" borderId="27" xfId="0" applyFont="1" applyFill="1" applyBorder="1" applyAlignment="1">
      <alignment horizontal="left"/>
    </xf>
    <xf numFmtId="0" fontId="0" fillId="0" borderId="24" xfId="0" applyFont="1" applyFill="1" applyBorder="1" applyAlignment="1">
      <alignment horizontal="center"/>
    </xf>
    <xf numFmtId="0" fontId="17" fillId="0" borderId="28" xfId="0" applyFont="1" applyFill="1" applyBorder="1" applyAlignment="1">
      <alignment horizontal="left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17" fillId="0" borderId="0" xfId="0" applyFont="1" applyFill="1" applyAlignment="1">
      <alignment horizontal="left"/>
    </xf>
    <xf numFmtId="0" fontId="17" fillId="0" borderId="0" xfId="0" applyFont="1" applyFill="1" applyBorder="1" applyAlignment="1">
      <alignment horizontal="center"/>
    </xf>
    <xf numFmtId="0" fontId="17" fillId="0" borderId="0" xfId="0" applyFont="1" applyAlignment="1">
      <alignment/>
    </xf>
    <xf numFmtId="0" fontId="0" fillId="0" borderId="32" xfId="0" applyBorder="1" applyAlignment="1">
      <alignment/>
    </xf>
    <xf numFmtId="0" fontId="0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vertical="center"/>
    </xf>
    <xf numFmtId="1" fontId="0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2" fontId="0" fillId="0" borderId="2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" fontId="0" fillId="0" borderId="2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2" fontId="0" fillId="0" borderId="0" xfId="0" applyNumberFormat="1" applyFont="1" applyFill="1" applyBorder="1" applyAlignment="1">
      <alignment vertical="center" wrapText="1"/>
    </xf>
    <xf numFmtId="0" fontId="0" fillId="0" borderId="14" xfId="0" applyFont="1" applyFill="1" applyBorder="1" applyAlignment="1">
      <alignment horizontal="center" vertical="center"/>
    </xf>
    <xf numFmtId="2" fontId="0" fillId="0" borderId="15" xfId="0" applyNumberFormat="1" applyFont="1" applyFill="1" applyBorder="1" applyAlignment="1">
      <alignment horizontal="left" vertical="center"/>
    </xf>
    <xf numFmtId="1" fontId="0" fillId="0" borderId="15" xfId="0" applyNumberFormat="1" applyFont="1" applyFill="1" applyBorder="1" applyAlignment="1">
      <alignment horizontal="center" vertical="center"/>
    </xf>
    <xf numFmtId="2" fontId="0" fillId="0" borderId="15" xfId="0" applyNumberFormat="1" applyFont="1" applyFill="1" applyBorder="1" applyAlignment="1">
      <alignment horizontal="center" vertical="center"/>
    </xf>
    <xf numFmtId="2" fontId="0" fillId="0" borderId="33" xfId="0" applyNumberFormat="1" applyFont="1" applyFill="1" applyBorder="1" applyAlignment="1">
      <alignment horizontal="center" vertical="center"/>
    </xf>
    <xf numFmtId="2" fontId="0" fillId="0" borderId="14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center"/>
    </xf>
    <xf numFmtId="0" fontId="2" fillId="0" borderId="34" xfId="0" applyFont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7" fillId="0" borderId="0" xfId="0" applyFont="1" applyAlignment="1">
      <alignment horizontal="left"/>
    </xf>
    <xf numFmtId="0" fontId="19" fillId="0" borderId="0" xfId="0" applyFont="1" applyAlignment="1">
      <alignment/>
    </xf>
    <xf numFmtId="0" fontId="23" fillId="0" borderId="0" xfId="0" applyFont="1" applyFill="1" applyAlignment="1">
      <alignment/>
    </xf>
    <xf numFmtId="0" fontId="19" fillId="0" borderId="0" xfId="0" applyFont="1" applyBorder="1" applyAlignment="1">
      <alignment/>
    </xf>
    <xf numFmtId="0" fontId="21" fillId="0" borderId="0" xfId="0" applyFont="1" applyFill="1" applyAlignment="1">
      <alignment/>
    </xf>
    <xf numFmtId="0" fontId="7" fillId="0" borderId="30" xfId="0" applyFont="1" applyFill="1" applyBorder="1" applyAlignment="1">
      <alignment horizontal="center"/>
    </xf>
    <xf numFmtId="0" fontId="17" fillId="0" borderId="25" xfId="0" applyFont="1" applyFill="1" applyBorder="1" applyAlignment="1">
      <alignment/>
    </xf>
    <xf numFmtId="0" fontId="8" fillId="0" borderId="21" xfId="0" applyFont="1" applyFill="1" applyBorder="1" applyAlignment="1">
      <alignment horizontal="center"/>
    </xf>
    <xf numFmtId="192" fontId="8" fillId="0" borderId="21" xfId="0" applyNumberFormat="1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2" fontId="2" fillId="0" borderId="15" xfId="0" applyNumberFormat="1" applyFont="1" applyFill="1" applyBorder="1" applyAlignment="1">
      <alignment horizontal="center"/>
    </xf>
    <xf numFmtId="192" fontId="2" fillId="0" borderId="33" xfId="0" applyNumberFormat="1" applyFont="1" applyFill="1" applyBorder="1" applyAlignment="1">
      <alignment horizontal="center"/>
    </xf>
    <xf numFmtId="2" fontId="2" fillId="0" borderId="0" xfId="0" applyNumberFormat="1" applyFont="1" applyFill="1" applyAlignment="1">
      <alignment horizontal="left"/>
    </xf>
    <xf numFmtId="0" fontId="20" fillId="0" borderId="0" xfId="0" applyFont="1" applyAlignment="1">
      <alignment/>
    </xf>
    <xf numFmtId="0" fontId="17" fillId="0" borderId="24" xfId="0" applyFont="1" applyBorder="1" applyAlignment="1">
      <alignment horizontal="center"/>
    </xf>
    <xf numFmtId="0" fontId="19" fillId="0" borderId="24" xfId="0" applyFont="1" applyBorder="1" applyAlignment="1">
      <alignment horizontal="center"/>
    </xf>
    <xf numFmtId="0" fontId="19" fillId="0" borderId="32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25" fillId="0" borderId="37" xfId="0" applyFont="1" applyBorder="1" applyAlignment="1">
      <alignment/>
    </xf>
    <xf numFmtId="0" fontId="26" fillId="0" borderId="37" xfId="0" applyFont="1" applyBorder="1" applyAlignment="1">
      <alignment/>
    </xf>
    <xf numFmtId="0" fontId="27" fillId="0" borderId="37" xfId="0" applyFont="1" applyBorder="1" applyAlignment="1">
      <alignment/>
    </xf>
    <xf numFmtId="0" fontId="27" fillId="0" borderId="0" xfId="0" applyFont="1" applyBorder="1" applyAlignment="1">
      <alignment/>
    </xf>
    <xf numFmtId="0" fontId="28" fillId="0" borderId="0" xfId="0" applyFont="1" applyBorder="1" applyAlignment="1">
      <alignment/>
    </xf>
    <xf numFmtId="0" fontId="29" fillId="0" borderId="0" xfId="0" applyFont="1" applyBorder="1" applyAlignment="1">
      <alignment horizontal="center"/>
    </xf>
    <xf numFmtId="0" fontId="0" fillId="0" borderId="37" xfId="0" applyBorder="1" applyAlignment="1">
      <alignment/>
    </xf>
    <xf numFmtId="192" fontId="29" fillId="0" borderId="0" xfId="0" applyNumberFormat="1" applyFont="1" applyBorder="1" applyAlignment="1">
      <alignment horizontal="center"/>
    </xf>
    <xf numFmtId="0" fontId="30" fillId="0" borderId="0" xfId="0" applyFont="1" applyBorder="1" applyAlignment="1">
      <alignment/>
    </xf>
    <xf numFmtId="192" fontId="28" fillId="0" borderId="0" xfId="0" applyNumberFormat="1" applyFont="1" applyBorder="1" applyAlignment="1">
      <alignment/>
    </xf>
    <xf numFmtId="192" fontId="28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/>
    </xf>
    <xf numFmtId="192" fontId="27" fillId="0" borderId="0" xfId="0" applyNumberFormat="1" applyFont="1" applyBorder="1" applyAlignment="1">
      <alignment/>
    </xf>
    <xf numFmtId="0" fontId="20" fillId="0" borderId="0" xfId="0" applyFont="1" applyBorder="1" applyAlignment="1">
      <alignment/>
    </xf>
    <xf numFmtId="0" fontId="33" fillId="0" borderId="0" xfId="0" applyFont="1" applyBorder="1" applyAlignment="1">
      <alignment/>
    </xf>
    <xf numFmtId="0" fontId="35" fillId="0" borderId="0" xfId="0" applyFont="1" applyBorder="1" applyAlignment="1">
      <alignment/>
    </xf>
    <xf numFmtId="0" fontId="32" fillId="0" borderId="0" xfId="0" applyFont="1" applyBorder="1" applyAlignment="1">
      <alignment/>
    </xf>
    <xf numFmtId="192" fontId="35" fillId="0" borderId="0" xfId="0" applyNumberFormat="1" applyFont="1" applyBorder="1" applyAlignment="1">
      <alignment horizontal="center"/>
    </xf>
    <xf numFmtId="0" fontId="33" fillId="0" borderId="0" xfId="0" applyFont="1" applyBorder="1" applyAlignment="1">
      <alignment horizontal="left"/>
    </xf>
    <xf numFmtId="0" fontId="36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192" fontId="9" fillId="0" borderId="0" xfId="0" applyNumberFormat="1" applyFont="1" applyBorder="1" applyAlignment="1">
      <alignment horizontal="center"/>
    </xf>
    <xf numFmtId="0" fontId="31" fillId="0" borderId="26" xfId="0" applyFont="1" applyBorder="1" applyAlignment="1">
      <alignment/>
    </xf>
    <xf numFmtId="0" fontId="32" fillId="0" borderId="21" xfId="0" applyFont="1" applyBorder="1" applyAlignment="1">
      <alignment/>
    </xf>
    <xf numFmtId="0" fontId="33" fillId="0" borderId="27" xfId="0" applyFont="1" applyBorder="1" applyAlignment="1">
      <alignment/>
    </xf>
    <xf numFmtId="0" fontId="34" fillId="0" borderId="27" xfId="0" applyFont="1" applyBorder="1" applyAlignment="1">
      <alignment/>
    </xf>
    <xf numFmtId="0" fontId="34" fillId="0" borderId="0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37" fillId="0" borderId="27" xfId="0" applyFont="1" applyBorder="1" applyAlignment="1">
      <alignment/>
    </xf>
    <xf numFmtId="0" fontId="38" fillId="0" borderId="27" xfId="0" applyFont="1" applyBorder="1" applyAlignment="1">
      <alignment/>
    </xf>
    <xf numFmtId="0" fontId="39" fillId="0" borderId="27" xfId="0" applyFont="1" applyBorder="1" applyAlignment="1">
      <alignment horizontal="left"/>
    </xf>
    <xf numFmtId="0" fontId="15" fillId="0" borderId="27" xfId="0" applyFont="1" applyBorder="1" applyAlignment="1">
      <alignment/>
    </xf>
    <xf numFmtId="0" fontId="38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0" fillId="0" borderId="24" xfId="0" applyFont="1" applyFill="1" applyBorder="1" applyAlignment="1">
      <alignment horizontal="left"/>
    </xf>
    <xf numFmtId="0" fontId="32" fillId="0" borderId="23" xfId="0" applyFont="1" applyBorder="1" applyAlignment="1">
      <alignment/>
    </xf>
    <xf numFmtId="0" fontId="33" fillId="0" borderId="23" xfId="0" applyFont="1" applyBorder="1" applyAlignment="1">
      <alignment/>
    </xf>
    <xf numFmtId="0" fontId="21" fillId="0" borderId="27" xfId="0" applyFont="1" applyFill="1" applyBorder="1" applyAlignment="1">
      <alignment vertical="center"/>
    </xf>
    <xf numFmtId="0" fontId="42" fillId="0" borderId="0" xfId="0" applyFont="1" applyAlignment="1">
      <alignment horizontal="center" vertical="center"/>
    </xf>
    <xf numFmtId="0" fontId="21" fillId="0" borderId="0" xfId="0" applyFont="1" applyBorder="1" applyAlignment="1">
      <alignment/>
    </xf>
    <xf numFmtId="0" fontId="43" fillId="0" borderId="0" xfId="0" applyFont="1" applyBorder="1" applyAlignment="1">
      <alignment/>
    </xf>
    <xf numFmtId="0" fontId="44" fillId="0" borderId="0" xfId="0" applyFont="1" applyBorder="1" applyAlignment="1">
      <alignment/>
    </xf>
    <xf numFmtId="0" fontId="42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vertical="center"/>
    </xf>
    <xf numFmtId="0" fontId="28" fillId="0" borderId="38" xfId="0" applyFont="1" applyBorder="1" applyAlignment="1">
      <alignment/>
    </xf>
    <xf numFmtId="0" fontId="0" fillId="0" borderId="38" xfId="0" applyBorder="1" applyAlignment="1">
      <alignment/>
    </xf>
    <xf numFmtId="49" fontId="0" fillId="0" borderId="0" xfId="0" applyNumberFormat="1" applyAlignment="1">
      <alignment/>
    </xf>
    <xf numFmtId="0" fontId="25" fillId="0" borderId="0" xfId="0" applyFont="1" applyBorder="1" applyAlignment="1">
      <alignment vertical="top"/>
    </xf>
    <xf numFmtId="2" fontId="0" fillId="0" borderId="0" xfId="0" applyNumberFormat="1" applyFont="1" applyFill="1" applyBorder="1" applyAlignment="1">
      <alignment horizontal="left" vertical="center"/>
    </xf>
    <xf numFmtId="2" fontId="0" fillId="0" borderId="15" xfId="0" applyNumberFormat="1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45" fillId="0" borderId="11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2" fontId="19" fillId="0" borderId="0" xfId="0" applyNumberFormat="1" applyFont="1" applyFill="1" applyAlignment="1">
      <alignment/>
    </xf>
    <xf numFmtId="2" fontId="19" fillId="0" borderId="0" xfId="0" applyNumberFormat="1" applyFont="1" applyFill="1" applyBorder="1" applyAlignment="1">
      <alignment horizontal="left" vertical="center"/>
    </xf>
    <xf numFmtId="2" fontId="19" fillId="0" borderId="0" xfId="0" applyNumberFormat="1" applyFont="1" applyFill="1" applyAlignment="1">
      <alignment horizontal="center"/>
    </xf>
    <xf numFmtId="0" fontId="19" fillId="0" borderId="0" xfId="0" applyFont="1" applyAlignment="1">
      <alignment horizontal="center"/>
    </xf>
    <xf numFmtId="0" fontId="45" fillId="0" borderId="0" xfId="0" applyFont="1" applyBorder="1" applyAlignment="1">
      <alignment/>
    </xf>
    <xf numFmtId="49" fontId="45" fillId="0" borderId="0" xfId="0" applyNumberFormat="1" applyFont="1" applyAlignment="1">
      <alignment/>
    </xf>
    <xf numFmtId="0" fontId="20" fillId="0" borderId="12" xfId="0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0" fontId="19" fillId="0" borderId="12" xfId="0" applyFont="1" applyFill="1" applyBorder="1" applyAlignment="1">
      <alignment horizontal="center"/>
    </xf>
    <xf numFmtId="0" fontId="17" fillId="0" borderId="13" xfId="0" applyFont="1" applyFill="1" applyBorder="1" applyAlignment="1">
      <alignment/>
    </xf>
    <xf numFmtId="0" fontId="19" fillId="0" borderId="13" xfId="0" applyFont="1" applyFill="1" applyBorder="1" applyAlignment="1">
      <alignment horizontal="center"/>
    </xf>
    <xf numFmtId="0" fontId="17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0" fontId="19" fillId="0" borderId="0" xfId="0" applyFont="1" applyFill="1" applyAlignment="1">
      <alignment horizontal="center"/>
    </xf>
    <xf numFmtId="0" fontId="45" fillId="0" borderId="12" xfId="0" applyFont="1" applyFill="1" applyBorder="1" applyAlignment="1">
      <alignment horizontal="center"/>
    </xf>
    <xf numFmtId="0" fontId="21" fillId="0" borderId="13" xfId="0" applyFont="1" applyFill="1" applyBorder="1" applyAlignment="1">
      <alignment/>
    </xf>
    <xf numFmtId="0" fontId="45" fillId="0" borderId="13" xfId="0" applyFont="1" applyFill="1" applyBorder="1" applyAlignment="1">
      <alignment horizontal="center"/>
    </xf>
    <xf numFmtId="0" fontId="45" fillId="0" borderId="16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45" fillId="0" borderId="0" xfId="0" applyFont="1" applyFill="1" applyBorder="1" applyAlignment="1">
      <alignment horizontal="center"/>
    </xf>
    <xf numFmtId="0" fontId="45" fillId="0" borderId="20" xfId="0" applyFont="1" applyFill="1" applyBorder="1" applyAlignment="1">
      <alignment horizontal="center"/>
    </xf>
    <xf numFmtId="0" fontId="45" fillId="0" borderId="0" xfId="0" applyFont="1" applyFill="1" applyBorder="1" applyAlignment="1">
      <alignment/>
    </xf>
    <xf numFmtId="0" fontId="45" fillId="0" borderId="20" xfId="0" applyFont="1" applyFill="1" applyBorder="1" applyAlignment="1">
      <alignment/>
    </xf>
    <xf numFmtId="0" fontId="45" fillId="0" borderId="14" xfId="0" applyFont="1" applyFill="1" applyBorder="1" applyAlignment="1">
      <alignment horizontal="center"/>
    </xf>
    <xf numFmtId="0" fontId="21" fillId="0" borderId="15" xfId="0" applyFont="1" applyFill="1" applyBorder="1" applyAlignment="1">
      <alignment/>
    </xf>
    <xf numFmtId="0" fontId="19" fillId="0" borderId="0" xfId="0" applyFont="1" applyBorder="1" applyAlignment="1">
      <alignment horizontal="center" vertical="center"/>
    </xf>
    <xf numFmtId="192" fontId="21" fillId="0" borderId="33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horizontal="left"/>
    </xf>
    <xf numFmtId="0" fontId="19" fillId="0" borderId="0" xfId="0" applyFont="1" applyBorder="1" applyAlignment="1">
      <alignment horizontal="center"/>
    </xf>
    <xf numFmtId="0" fontId="17" fillId="0" borderId="14" xfId="0" applyFont="1" applyFill="1" applyBorder="1" applyAlignment="1">
      <alignment horizontal="center"/>
    </xf>
    <xf numFmtId="192" fontId="4" fillId="0" borderId="0" xfId="0" applyNumberFormat="1" applyFont="1" applyFill="1" applyAlignment="1">
      <alignment horizontal="center"/>
    </xf>
    <xf numFmtId="2" fontId="19" fillId="0" borderId="0" xfId="0" applyNumberFormat="1" applyFont="1" applyFill="1" applyBorder="1" applyAlignment="1">
      <alignment/>
    </xf>
    <xf numFmtId="1" fontId="19" fillId="0" borderId="0" xfId="0" applyNumberFormat="1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/>
    </xf>
    <xf numFmtId="2" fontId="19" fillId="0" borderId="15" xfId="0" applyNumberFormat="1" applyFont="1" applyFill="1" applyBorder="1" applyAlignment="1">
      <alignment/>
    </xf>
    <xf numFmtId="1" fontId="19" fillId="0" borderId="15" xfId="0" applyNumberFormat="1" applyFont="1" applyFill="1" applyBorder="1" applyAlignment="1">
      <alignment horizontal="center"/>
    </xf>
    <xf numFmtId="0" fontId="17" fillId="0" borderId="0" xfId="0" applyFont="1" applyFill="1" applyAlignment="1">
      <alignment/>
    </xf>
    <xf numFmtId="2" fontId="49" fillId="0" borderId="20" xfId="0" applyNumberFormat="1" applyFont="1" applyFill="1" applyBorder="1" applyAlignment="1">
      <alignment horizontal="center"/>
    </xf>
    <xf numFmtId="2" fontId="49" fillId="0" borderId="13" xfId="0" applyNumberFormat="1" applyFont="1" applyFill="1" applyBorder="1" applyAlignment="1">
      <alignment horizontal="center"/>
    </xf>
    <xf numFmtId="0" fontId="49" fillId="0" borderId="0" xfId="0" applyFont="1" applyFill="1" applyAlignment="1">
      <alignment horizontal="center"/>
    </xf>
    <xf numFmtId="2" fontId="49" fillId="0" borderId="16" xfId="0" applyNumberFormat="1" applyFont="1" applyFill="1" applyBorder="1" applyAlignment="1">
      <alignment horizontal="center"/>
    </xf>
    <xf numFmtId="0" fontId="49" fillId="0" borderId="0" xfId="0" applyFont="1" applyFill="1" applyBorder="1" applyAlignment="1">
      <alignment horizontal="center"/>
    </xf>
    <xf numFmtId="0" fontId="49" fillId="0" borderId="0" xfId="0" applyFont="1" applyFill="1" applyBorder="1" applyAlignment="1">
      <alignment/>
    </xf>
    <xf numFmtId="0" fontId="49" fillId="0" borderId="11" xfId="0" applyFont="1" applyFill="1" applyBorder="1" applyAlignment="1">
      <alignment horizontal="center"/>
    </xf>
    <xf numFmtId="1" fontId="49" fillId="0" borderId="13" xfId="0" applyNumberFormat="1" applyFont="1" applyFill="1" applyBorder="1" applyAlignment="1">
      <alignment horizontal="center"/>
    </xf>
    <xf numFmtId="0" fontId="49" fillId="0" borderId="15" xfId="0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0" fontId="20" fillId="0" borderId="16" xfId="0" applyFont="1" applyFill="1" applyBorder="1" applyAlignment="1">
      <alignment horizontal="center"/>
    </xf>
    <xf numFmtId="0" fontId="15" fillId="0" borderId="0" xfId="0" applyFont="1" applyAlignment="1">
      <alignment horizontal="center" vertical="center" wrapText="1"/>
    </xf>
    <xf numFmtId="2" fontId="20" fillId="0" borderId="16" xfId="0" applyNumberFormat="1" applyFont="1" applyFill="1" applyBorder="1" applyAlignment="1">
      <alignment horizontal="center"/>
    </xf>
    <xf numFmtId="0" fontId="14" fillId="0" borderId="21" xfId="0" applyFont="1" applyFill="1" applyBorder="1" applyAlignment="1">
      <alignment vertical="center"/>
    </xf>
    <xf numFmtId="0" fontId="21" fillId="0" borderId="24" xfId="0" applyFont="1" applyFill="1" applyBorder="1" applyAlignment="1">
      <alignment/>
    </xf>
    <xf numFmtId="0" fontId="0" fillId="0" borderId="26" xfId="0" applyBorder="1" applyAlignment="1">
      <alignment/>
    </xf>
    <xf numFmtId="1" fontId="49" fillId="0" borderId="0" xfId="0" applyNumberFormat="1" applyFont="1" applyFill="1" applyBorder="1" applyAlignment="1">
      <alignment horizontal="center"/>
    </xf>
    <xf numFmtId="1" fontId="49" fillId="0" borderId="0" xfId="0" applyNumberFormat="1" applyFont="1" applyFill="1" applyAlignment="1">
      <alignment horizontal="center"/>
    </xf>
    <xf numFmtId="0" fontId="51" fillId="0" borderId="12" xfId="0" applyFont="1" applyFill="1" applyBorder="1" applyAlignment="1">
      <alignment horizontal="center"/>
    </xf>
    <xf numFmtId="2" fontId="50" fillId="0" borderId="13" xfId="0" applyNumberFormat="1" applyFont="1" applyFill="1" applyBorder="1" applyAlignment="1">
      <alignment horizontal="left"/>
    </xf>
    <xf numFmtId="0" fontId="20" fillId="0" borderId="0" xfId="0" applyFont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20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left"/>
    </xf>
    <xf numFmtId="2" fontId="20" fillId="0" borderId="0" xfId="0" applyNumberFormat="1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2" fontId="15" fillId="0" borderId="0" xfId="0" applyNumberFormat="1" applyFont="1" applyFill="1" applyBorder="1" applyAlignment="1">
      <alignment horizontal="left"/>
    </xf>
    <xf numFmtId="2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192" fontId="46" fillId="0" borderId="0" xfId="0" applyNumberFormat="1" applyFont="1" applyBorder="1" applyAlignment="1">
      <alignment horizontal="center" shrinkToFit="1"/>
    </xf>
    <xf numFmtId="0" fontId="49" fillId="0" borderId="12" xfId="0" applyFont="1" applyFill="1" applyBorder="1" applyAlignment="1">
      <alignment horizontal="center"/>
    </xf>
    <xf numFmtId="0" fontId="50" fillId="0" borderId="13" xfId="0" applyFont="1" applyFill="1" applyBorder="1" applyAlignment="1">
      <alignment/>
    </xf>
    <xf numFmtId="2" fontId="49" fillId="0" borderId="0" xfId="0" applyNumberFormat="1" applyFont="1" applyFill="1" applyBorder="1" applyAlignment="1">
      <alignment/>
    </xf>
    <xf numFmtId="2" fontId="50" fillId="0" borderId="0" xfId="0" applyNumberFormat="1" applyFont="1" applyFill="1" applyBorder="1" applyAlignment="1">
      <alignment/>
    </xf>
    <xf numFmtId="0" fontId="50" fillId="0" borderId="0" xfId="0" applyFont="1" applyFill="1" applyBorder="1" applyAlignment="1">
      <alignment/>
    </xf>
    <xf numFmtId="0" fontId="17" fillId="0" borderId="0" xfId="0" applyFont="1" applyBorder="1" applyAlignment="1">
      <alignment horizontal="center"/>
    </xf>
    <xf numFmtId="0" fontId="13" fillId="0" borderId="12" xfId="0" applyFont="1" applyFill="1" applyBorder="1" applyAlignment="1">
      <alignment horizontal="center"/>
    </xf>
    <xf numFmtId="0" fontId="12" fillId="0" borderId="13" xfId="0" applyFont="1" applyFill="1" applyBorder="1" applyAlignment="1">
      <alignment/>
    </xf>
    <xf numFmtId="0" fontId="13" fillId="0" borderId="11" xfId="0" applyFont="1" applyFill="1" applyBorder="1" applyAlignment="1">
      <alignment horizontal="center"/>
    </xf>
    <xf numFmtId="2" fontId="13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2" fontId="12" fillId="0" borderId="0" xfId="0" applyNumberFormat="1" applyFont="1" applyFill="1" applyBorder="1" applyAlignment="1">
      <alignment/>
    </xf>
    <xf numFmtId="1" fontId="13" fillId="0" borderId="0" xfId="0" applyNumberFormat="1" applyFont="1" applyFill="1" applyBorder="1" applyAlignment="1">
      <alignment horizontal="center"/>
    </xf>
    <xf numFmtId="1" fontId="13" fillId="0" borderId="15" xfId="0" applyNumberFormat="1" applyFont="1" applyFill="1" applyBorder="1" applyAlignment="1">
      <alignment horizontal="center"/>
    </xf>
    <xf numFmtId="0" fontId="52" fillId="0" borderId="11" xfId="0" applyFont="1" applyFill="1" applyBorder="1" applyAlignment="1">
      <alignment horizontal="center"/>
    </xf>
    <xf numFmtId="2" fontId="12" fillId="0" borderId="13" xfId="0" applyNumberFormat="1" applyFont="1" applyFill="1" applyBorder="1" applyAlignment="1">
      <alignment/>
    </xf>
    <xf numFmtId="1" fontId="13" fillId="0" borderId="13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1" fontId="13" fillId="0" borderId="20" xfId="0" applyNumberFormat="1" applyFont="1" applyFill="1" applyBorder="1" applyAlignment="1">
      <alignment horizontal="center"/>
    </xf>
    <xf numFmtId="0" fontId="31" fillId="0" borderId="23" xfId="0" applyFont="1" applyBorder="1" applyAlignment="1">
      <alignment shrinkToFit="1"/>
    </xf>
    <xf numFmtId="49" fontId="0" fillId="0" borderId="0" xfId="0" applyNumberFormat="1" applyBorder="1" applyAlignment="1">
      <alignment/>
    </xf>
    <xf numFmtId="0" fontId="20" fillId="0" borderId="0" xfId="0" applyFont="1" applyAlignment="1">
      <alignment/>
    </xf>
    <xf numFmtId="0" fontId="15" fillId="0" borderId="42" xfId="0" applyFont="1" applyBorder="1" applyAlignment="1">
      <alignment/>
    </xf>
    <xf numFmtId="0" fontId="20" fillId="0" borderId="40" xfId="0" applyFont="1" applyBorder="1" applyAlignment="1">
      <alignment/>
    </xf>
    <xf numFmtId="49" fontId="25" fillId="0" borderId="0" xfId="0" applyNumberFormat="1" applyFont="1" applyBorder="1" applyAlignment="1">
      <alignment/>
    </xf>
    <xf numFmtId="192" fontId="25" fillId="0" borderId="0" xfId="0" applyNumberFormat="1" applyFont="1" applyBorder="1" applyAlignment="1">
      <alignment/>
    </xf>
    <xf numFmtId="192" fontId="21" fillId="0" borderId="0" xfId="0" applyNumberFormat="1" applyFont="1" applyBorder="1" applyAlignment="1">
      <alignment/>
    </xf>
    <xf numFmtId="0" fontId="53" fillId="0" borderId="0" xfId="0" applyFont="1" applyBorder="1" applyAlignment="1">
      <alignment/>
    </xf>
    <xf numFmtId="0" fontId="54" fillId="0" borderId="37" xfId="0" applyFont="1" applyBorder="1" applyAlignment="1">
      <alignment horizontal="center"/>
    </xf>
    <xf numFmtId="0" fontId="54" fillId="0" borderId="0" xfId="0" applyFont="1" applyBorder="1" applyAlignment="1">
      <alignment/>
    </xf>
    <xf numFmtId="0" fontId="55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7" fillId="0" borderId="0" xfId="0" applyFont="1" applyBorder="1" applyAlignment="1">
      <alignment/>
    </xf>
    <xf numFmtId="49" fontId="19" fillId="0" borderId="0" xfId="0" applyNumberFormat="1" applyFont="1" applyBorder="1" applyAlignment="1">
      <alignment/>
    </xf>
    <xf numFmtId="0" fontId="56" fillId="0" borderId="0" xfId="0" applyFont="1" applyBorder="1" applyAlignment="1">
      <alignment/>
    </xf>
    <xf numFmtId="0" fontId="20" fillId="0" borderId="0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192" fontId="19" fillId="0" borderId="0" xfId="0" applyNumberFormat="1" applyFont="1" applyBorder="1" applyAlignment="1">
      <alignment/>
    </xf>
    <xf numFmtId="0" fontId="19" fillId="0" borderId="0" xfId="0" applyFont="1" applyBorder="1" applyAlignment="1">
      <alignment/>
    </xf>
    <xf numFmtId="0" fontId="23" fillId="0" borderId="0" xfId="0" applyFont="1" applyFill="1" applyAlignment="1">
      <alignment horizontal="left"/>
    </xf>
    <xf numFmtId="0" fontId="57" fillId="0" borderId="0" xfId="0" applyFont="1" applyFill="1" applyAlignment="1">
      <alignment/>
    </xf>
    <xf numFmtId="0" fontId="17" fillId="0" borderId="15" xfId="0" applyFont="1" applyFill="1" applyBorder="1" applyAlignment="1">
      <alignment horizontal="left"/>
    </xf>
    <xf numFmtId="0" fontId="0" fillId="0" borderId="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2" fontId="15" fillId="0" borderId="15" xfId="0" applyNumberFormat="1" applyFont="1" applyFill="1" applyBorder="1" applyAlignment="1">
      <alignment vertical="top"/>
    </xf>
    <xf numFmtId="49" fontId="0" fillId="0" borderId="0" xfId="0" applyNumberFormat="1" applyFont="1" applyAlignment="1">
      <alignment/>
    </xf>
    <xf numFmtId="0" fontId="58" fillId="0" borderId="0" xfId="0" applyFont="1" applyBorder="1" applyAlignment="1">
      <alignment horizontal="center" vertical="center"/>
    </xf>
    <xf numFmtId="2" fontId="15" fillId="0" borderId="13" xfId="0" applyNumberFormat="1" applyFont="1" applyFill="1" applyBorder="1" applyAlignment="1">
      <alignment vertical="top"/>
    </xf>
    <xf numFmtId="1" fontId="0" fillId="0" borderId="12" xfId="0" applyNumberFormat="1" applyFont="1" applyFill="1" applyBorder="1" applyAlignment="1">
      <alignment horizontal="center" vertical="center"/>
    </xf>
    <xf numFmtId="192" fontId="23" fillId="0" borderId="0" xfId="0" applyNumberFormat="1" applyFont="1" applyFill="1" applyBorder="1" applyAlignment="1">
      <alignment horizontal="center"/>
    </xf>
    <xf numFmtId="0" fontId="19" fillId="0" borderId="27" xfId="0" applyFont="1" applyFill="1" applyBorder="1" applyAlignment="1">
      <alignment horizontal="left"/>
    </xf>
    <xf numFmtId="0" fontId="62" fillId="0" borderId="26" xfId="0" applyFont="1" applyFill="1" applyBorder="1" applyAlignment="1">
      <alignment/>
    </xf>
    <xf numFmtId="0" fontId="62" fillId="0" borderId="28" xfId="0" applyFont="1" applyFill="1" applyBorder="1" applyAlignment="1">
      <alignment/>
    </xf>
    <xf numFmtId="192" fontId="63" fillId="0" borderId="24" xfId="0" applyNumberFormat="1" applyFont="1" applyFill="1" applyBorder="1" applyAlignment="1">
      <alignment horizontal="center"/>
    </xf>
    <xf numFmtId="0" fontId="49" fillId="0" borderId="16" xfId="0" applyFont="1" applyFill="1" applyBorder="1" applyAlignment="1">
      <alignment horizontal="center"/>
    </xf>
    <xf numFmtId="1" fontId="49" fillId="0" borderId="20" xfId="0" applyNumberFormat="1" applyFont="1" applyFill="1" applyBorder="1" applyAlignment="1">
      <alignment horizontal="center"/>
    </xf>
    <xf numFmtId="1" fontId="45" fillId="0" borderId="0" xfId="0" applyNumberFormat="1" applyFont="1" applyFill="1" applyAlignment="1">
      <alignment horizontal="center"/>
    </xf>
    <xf numFmtId="0" fontId="57" fillId="0" borderId="12" xfId="0" applyFont="1" applyFill="1" applyBorder="1" applyAlignment="1">
      <alignment horizontal="left" vertical="center"/>
    </xf>
    <xf numFmtId="192" fontId="50" fillId="0" borderId="0" xfId="0" applyNumberFormat="1" applyFont="1" applyAlignment="1">
      <alignment horizontal="center"/>
    </xf>
    <xf numFmtId="192" fontId="15" fillId="0" borderId="0" xfId="0" applyNumberFormat="1" applyFont="1" applyBorder="1" applyAlignment="1">
      <alignment horizontal="center"/>
    </xf>
    <xf numFmtId="192" fontId="17" fillId="0" borderId="24" xfId="0" applyNumberFormat="1" applyFont="1" applyBorder="1" applyAlignment="1">
      <alignment horizontal="center"/>
    </xf>
    <xf numFmtId="192" fontId="21" fillId="0" borderId="15" xfId="0" applyNumberFormat="1" applyFont="1" applyFill="1" applyBorder="1" applyAlignment="1">
      <alignment horizontal="center" vertical="center"/>
    </xf>
    <xf numFmtId="192" fontId="21" fillId="0" borderId="24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2" fontId="17" fillId="0" borderId="0" xfId="0" applyNumberFormat="1" applyFont="1" applyFill="1" applyAlignment="1">
      <alignment horizontal="center"/>
    </xf>
    <xf numFmtId="192" fontId="17" fillId="0" borderId="0" xfId="0" applyNumberFormat="1" applyFont="1" applyFill="1" applyAlignment="1">
      <alignment horizontal="center"/>
    </xf>
    <xf numFmtId="2" fontId="17" fillId="0" borderId="0" xfId="0" applyNumberFormat="1" applyFont="1" applyFill="1" applyAlignment="1">
      <alignment horizontal="center"/>
    </xf>
    <xf numFmtId="0" fontId="17" fillId="0" borderId="0" xfId="0" applyFont="1" applyBorder="1" applyAlignment="1">
      <alignment horizontal="center"/>
    </xf>
    <xf numFmtId="1" fontId="19" fillId="0" borderId="0" xfId="0" applyNumberFormat="1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/>
    </xf>
    <xf numFmtId="0" fontId="17" fillId="0" borderId="0" xfId="0" applyFont="1" applyBorder="1" applyAlignment="1">
      <alignment/>
    </xf>
    <xf numFmtId="0" fontId="17" fillId="0" borderId="0" xfId="0" applyFont="1" applyFill="1" applyBorder="1" applyAlignment="1">
      <alignment horizontal="center"/>
    </xf>
    <xf numFmtId="2" fontId="17" fillId="0" borderId="0" xfId="0" applyNumberFormat="1" applyFont="1" applyFill="1" applyAlignment="1">
      <alignment horizontal="left"/>
    </xf>
    <xf numFmtId="0" fontId="19" fillId="0" borderId="0" xfId="0" applyFont="1" applyAlignment="1">
      <alignment/>
    </xf>
    <xf numFmtId="0" fontId="17" fillId="0" borderId="0" xfId="0" applyFont="1" applyAlignment="1">
      <alignment horizontal="right"/>
    </xf>
    <xf numFmtId="192" fontId="17" fillId="0" borderId="0" xfId="0" applyNumberFormat="1" applyFont="1" applyAlignment="1">
      <alignment/>
    </xf>
    <xf numFmtId="0" fontId="12" fillId="0" borderId="0" xfId="0" applyFont="1" applyAlignment="1">
      <alignment horizontal="left"/>
    </xf>
    <xf numFmtId="2" fontId="17" fillId="0" borderId="0" xfId="0" applyNumberFormat="1" applyFont="1" applyFill="1" applyAlignment="1">
      <alignment/>
    </xf>
    <xf numFmtId="2" fontId="17" fillId="0" borderId="0" xfId="0" applyNumberFormat="1" applyFont="1" applyFill="1" applyAlignment="1">
      <alignment/>
    </xf>
    <xf numFmtId="0" fontId="17" fillId="0" borderId="0" xfId="0" applyFont="1" applyBorder="1" applyAlignment="1">
      <alignment horizontal="right"/>
    </xf>
    <xf numFmtId="0" fontId="17" fillId="0" borderId="0" xfId="0" applyFont="1" applyBorder="1" applyAlignment="1">
      <alignment/>
    </xf>
    <xf numFmtId="2" fontId="68" fillId="0" borderId="0" xfId="0" applyNumberFormat="1" applyFont="1" applyFill="1" applyBorder="1" applyAlignment="1">
      <alignment/>
    </xf>
    <xf numFmtId="2" fontId="13" fillId="0" borderId="0" xfId="0" applyNumberFormat="1" applyFont="1" applyFill="1" applyBorder="1" applyAlignment="1">
      <alignment horizontal="center"/>
    </xf>
    <xf numFmtId="2" fontId="15" fillId="0" borderId="0" xfId="0" applyNumberFormat="1" applyFont="1" applyFill="1" applyBorder="1" applyAlignment="1">
      <alignment vertical="top"/>
    </xf>
    <xf numFmtId="2" fontId="0" fillId="0" borderId="15" xfId="0" applyNumberFormat="1" applyFont="1" applyFill="1" applyBorder="1" applyAlignment="1">
      <alignment vertical="center"/>
    </xf>
    <xf numFmtId="0" fontId="19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4" fillId="0" borderId="30" xfId="0" applyFont="1" applyFill="1" applyBorder="1" applyAlignment="1">
      <alignment wrapText="1"/>
    </xf>
    <xf numFmtId="0" fontId="20" fillId="0" borderId="14" xfId="0" applyFont="1" applyFill="1" applyBorder="1" applyAlignment="1">
      <alignment horizontal="center"/>
    </xf>
    <xf numFmtId="0" fontId="20" fillId="0" borderId="15" xfId="0" applyFont="1" applyFill="1" applyBorder="1" applyAlignment="1">
      <alignment horizontal="center"/>
    </xf>
    <xf numFmtId="0" fontId="0" fillId="0" borderId="30" xfId="0" applyFill="1" applyBorder="1" applyAlignment="1">
      <alignment/>
    </xf>
    <xf numFmtId="0" fontId="16" fillId="0" borderId="30" xfId="0" applyFont="1" applyFill="1" applyBorder="1" applyAlignment="1">
      <alignment/>
    </xf>
    <xf numFmtId="0" fontId="20" fillId="0" borderId="37" xfId="0" applyFont="1" applyFill="1" applyBorder="1" applyAlignment="1">
      <alignment horizontal="center"/>
    </xf>
    <xf numFmtId="0" fontId="49" fillId="0" borderId="37" xfId="0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16" fillId="0" borderId="30" xfId="0" applyFont="1" applyFill="1" applyBorder="1" applyAlignment="1">
      <alignment wrapText="1"/>
    </xf>
    <xf numFmtId="0" fontId="4" fillId="0" borderId="30" xfId="0" applyFont="1" applyFill="1" applyBorder="1" applyAlignment="1">
      <alignment wrapText="1"/>
    </xf>
    <xf numFmtId="0" fontId="0" fillId="0" borderId="13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30" xfId="0" applyFill="1" applyBorder="1" applyAlignment="1">
      <alignment horizontal="center" wrapText="1"/>
    </xf>
    <xf numFmtId="0" fontId="0" fillId="0" borderId="30" xfId="0" applyFont="1" applyFill="1" applyBorder="1" applyAlignment="1">
      <alignment/>
    </xf>
    <xf numFmtId="0" fontId="19" fillId="0" borderId="30" xfId="0" applyFont="1" applyFill="1" applyBorder="1" applyAlignment="1">
      <alignment/>
    </xf>
    <xf numFmtId="0" fontId="20" fillId="0" borderId="0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/>
    </xf>
    <xf numFmtId="0" fontId="0" fillId="0" borderId="30" xfId="0" applyFont="1" applyFill="1" applyBorder="1" applyAlignment="1">
      <alignment wrapText="1"/>
    </xf>
    <xf numFmtId="0" fontId="0" fillId="0" borderId="20" xfId="0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 vertical="top"/>
    </xf>
    <xf numFmtId="2" fontId="20" fillId="0" borderId="0" xfId="0" applyNumberFormat="1" applyFont="1" applyFill="1" applyAlignment="1">
      <alignment horizontal="left"/>
    </xf>
    <xf numFmtId="2" fontId="13" fillId="0" borderId="0" xfId="0" applyNumberFormat="1" applyFont="1" applyFill="1" applyAlignment="1">
      <alignment horizontal="center"/>
    </xf>
    <xf numFmtId="0" fontId="13" fillId="0" borderId="30" xfId="0" applyFont="1" applyFill="1" applyBorder="1" applyAlignment="1">
      <alignment/>
    </xf>
    <xf numFmtId="0" fontId="49" fillId="0" borderId="11" xfId="0" applyFont="1" applyFill="1" applyBorder="1" applyAlignment="1">
      <alignment horizontal="center" vertical="center"/>
    </xf>
    <xf numFmtId="2" fontId="49" fillId="0" borderId="0" xfId="0" applyNumberFormat="1" applyFont="1" applyFill="1" applyBorder="1" applyAlignment="1">
      <alignment vertical="center"/>
    </xf>
    <xf numFmtId="1" fontId="49" fillId="0" borderId="0" xfId="0" applyNumberFormat="1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/>
    </xf>
    <xf numFmtId="0" fontId="0" fillId="0" borderId="30" xfId="0" applyFill="1" applyBorder="1" applyAlignment="1">
      <alignment wrapText="1"/>
    </xf>
    <xf numFmtId="0" fontId="16" fillId="0" borderId="30" xfId="0" applyFont="1" applyFill="1" applyBorder="1" applyAlignment="1">
      <alignment/>
    </xf>
    <xf numFmtId="0" fontId="4" fillId="0" borderId="3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5" xfId="0" applyFill="1" applyBorder="1" applyAlignment="1">
      <alignment/>
    </xf>
    <xf numFmtId="0" fontId="20" fillId="0" borderId="0" xfId="0" applyFont="1" applyFill="1" applyBorder="1" applyAlignment="1">
      <alignment horizontal="left"/>
    </xf>
    <xf numFmtId="2" fontId="49" fillId="0" borderId="0" xfId="0" applyNumberFormat="1" applyFont="1" applyFill="1" applyAlignment="1">
      <alignment horizontal="center"/>
    </xf>
    <xf numFmtId="0" fontId="4" fillId="0" borderId="15" xfId="0" applyFont="1" applyFill="1" applyBorder="1" applyAlignment="1">
      <alignment/>
    </xf>
    <xf numFmtId="2" fontId="13" fillId="0" borderId="0" xfId="0" applyNumberFormat="1" applyFont="1" applyFill="1" applyBorder="1" applyAlignment="1">
      <alignment horizontal="left"/>
    </xf>
    <xf numFmtId="0" fontId="0" fillId="0" borderId="0" xfId="0" applyFill="1" applyAlignment="1">
      <alignment vertical="center"/>
    </xf>
    <xf numFmtId="0" fontId="45" fillId="0" borderId="0" xfId="0" applyFont="1" applyFill="1" applyAlignment="1">
      <alignment horizontal="center"/>
    </xf>
    <xf numFmtId="0" fontId="0" fillId="0" borderId="13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49" fontId="19" fillId="0" borderId="0" xfId="0" applyNumberFormat="1" applyFont="1" applyFill="1" applyAlignment="1">
      <alignment horizontal="right" vertical="top"/>
    </xf>
    <xf numFmtId="0" fontId="0" fillId="0" borderId="16" xfId="0" applyFill="1" applyBorder="1" applyAlignment="1">
      <alignment horizontal="center" vertical="center"/>
    </xf>
    <xf numFmtId="49" fontId="19" fillId="0" borderId="29" xfId="0" applyNumberFormat="1" applyFont="1" applyFill="1" applyBorder="1" applyAlignment="1">
      <alignment horizontal="right" vertical="top"/>
    </xf>
    <xf numFmtId="49" fontId="19" fillId="0" borderId="30" xfId="0" applyNumberFormat="1" applyFont="1" applyFill="1" applyBorder="1" applyAlignment="1">
      <alignment horizontal="right" vertical="top"/>
    </xf>
    <xf numFmtId="49" fontId="4" fillId="0" borderId="30" xfId="0" applyNumberFormat="1" applyFont="1" applyFill="1" applyBorder="1" applyAlignment="1">
      <alignment horizontal="left" vertical="top" wrapText="1"/>
    </xf>
    <xf numFmtId="0" fontId="0" fillId="0" borderId="0" xfId="0" applyFont="1" applyFill="1" applyAlignment="1">
      <alignment vertical="center"/>
    </xf>
    <xf numFmtId="0" fontId="2" fillId="0" borderId="19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29" xfId="0" applyFont="1" applyFill="1" applyBorder="1" applyAlignment="1">
      <alignment/>
    </xf>
    <xf numFmtId="0" fontId="0" fillId="0" borderId="11" xfId="0" applyFont="1" applyFill="1" applyBorder="1" applyAlignment="1">
      <alignment vertical="center"/>
    </xf>
    <xf numFmtId="2" fontId="19" fillId="0" borderId="0" xfId="0" applyNumberFormat="1" applyFont="1" applyFill="1" applyBorder="1" applyAlignment="1">
      <alignment/>
    </xf>
    <xf numFmtId="1" fontId="19" fillId="0" borderId="2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" fillId="0" borderId="20" xfId="0" applyFont="1" applyFill="1" applyBorder="1" applyAlignment="1">
      <alignment horizontal="center"/>
    </xf>
    <xf numFmtId="49" fontId="19" fillId="0" borderId="0" xfId="0" applyNumberFormat="1" applyFont="1" applyFill="1" applyBorder="1" applyAlignment="1">
      <alignment horizontal="right" vertical="top"/>
    </xf>
    <xf numFmtId="0" fontId="20" fillId="0" borderId="13" xfId="0" applyFont="1" applyFill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0" fontId="0" fillId="0" borderId="29" xfId="0" applyFill="1" applyBorder="1" applyAlignment="1">
      <alignment/>
    </xf>
    <xf numFmtId="0" fontId="0" fillId="0" borderId="0" xfId="0" applyFill="1" applyAlignment="1">
      <alignment horizontal="center"/>
    </xf>
    <xf numFmtId="49" fontId="19" fillId="0" borderId="0" xfId="0" applyNumberFormat="1" applyFont="1" applyFill="1" applyAlignment="1">
      <alignment horizontal="right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49" fillId="0" borderId="11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1" fontId="49" fillId="0" borderId="0" xfId="0" applyNumberFormat="1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0" fillId="0" borderId="31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32" xfId="0" applyFill="1" applyBorder="1" applyAlignment="1">
      <alignment/>
    </xf>
    <xf numFmtId="0" fontId="31" fillId="0" borderId="26" xfId="0" applyFont="1" applyFill="1" applyBorder="1" applyAlignment="1">
      <alignment/>
    </xf>
    <xf numFmtId="0" fontId="32" fillId="0" borderId="21" xfId="0" applyFont="1" applyFill="1" applyBorder="1" applyAlignment="1">
      <alignment/>
    </xf>
    <xf numFmtId="0" fontId="37" fillId="0" borderId="27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33" fillId="0" borderId="27" xfId="0" applyFont="1" applyFill="1" applyBorder="1" applyAlignment="1">
      <alignment/>
    </xf>
    <xf numFmtId="0" fontId="34" fillId="0" borderId="27" xfId="0" applyFont="1" applyFill="1" applyBorder="1" applyAlignment="1">
      <alignment/>
    </xf>
    <xf numFmtId="0" fontId="34" fillId="0" borderId="0" xfId="0" applyFont="1" applyFill="1" applyBorder="1" applyAlignment="1">
      <alignment/>
    </xf>
    <xf numFmtId="0" fontId="11" fillId="0" borderId="0" xfId="0" applyFont="1" applyFill="1" applyAlignment="1">
      <alignment horizontal="center" vertical="center"/>
    </xf>
    <xf numFmtId="0" fontId="0" fillId="0" borderId="27" xfId="0" applyFont="1" applyFill="1" applyBorder="1" applyAlignment="1">
      <alignment/>
    </xf>
    <xf numFmtId="0" fontId="38" fillId="0" borderId="27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32" fillId="0" borderId="0" xfId="0" applyFont="1" applyFill="1" applyBorder="1" applyAlignment="1">
      <alignment/>
    </xf>
    <xf numFmtId="192" fontId="35" fillId="0" borderId="0" xfId="0" applyNumberFormat="1" applyFont="1" applyFill="1" applyBorder="1" applyAlignment="1">
      <alignment horizontal="center"/>
    </xf>
    <xf numFmtId="192" fontId="20" fillId="0" borderId="0" xfId="0" applyNumberFormat="1" applyFont="1" applyFill="1" applyBorder="1" applyAlignment="1">
      <alignment/>
    </xf>
    <xf numFmtId="0" fontId="32" fillId="0" borderId="23" xfId="0" applyFont="1" applyFill="1" applyBorder="1" applyAlignment="1">
      <alignment/>
    </xf>
    <xf numFmtId="0" fontId="39" fillId="0" borderId="27" xfId="0" applyFont="1" applyFill="1" applyBorder="1" applyAlignment="1">
      <alignment horizontal="left"/>
    </xf>
    <xf numFmtId="0" fontId="33" fillId="0" borderId="0" xfId="0" applyFont="1" applyFill="1" applyBorder="1" applyAlignment="1">
      <alignment horizontal="left"/>
    </xf>
    <xf numFmtId="0" fontId="36" fillId="0" borderId="0" xfId="0" applyFont="1" applyFill="1" applyBorder="1" applyAlignment="1">
      <alignment horizontal="center"/>
    </xf>
    <xf numFmtId="0" fontId="33" fillId="0" borderId="23" xfId="0" applyFont="1" applyFill="1" applyBorder="1" applyAlignment="1">
      <alignment/>
    </xf>
    <xf numFmtId="0" fontId="15" fillId="0" borderId="27" xfId="0" applyFont="1" applyFill="1" applyBorder="1" applyAlignment="1">
      <alignment/>
    </xf>
    <xf numFmtId="192" fontId="9" fillId="0" borderId="0" xfId="0" applyNumberFormat="1" applyFont="1" applyFill="1" applyBorder="1" applyAlignment="1">
      <alignment horizontal="center"/>
    </xf>
    <xf numFmtId="0" fontId="0" fillId="0" borderId="27" xfId="0" applyFill="1" applyBorder="1" applyAlignment="1">
      <alignment/>
    </xf>
    <xf numFmtId="0" fontId="0" fillId="0" borderId="28" xfId="0" applyFill="1" applyBorder="1" applyAlignment="1">
      <alignment/>
    </xf>
    <xf numFmtId="0" fontId="35" fillId="0" borderId="24" xfId="0" applyFont="1" applyFill="1" applyBorder="1" applyAlignment="1">
      <alignment/>
    </xf>
    <xf numFmtId="0" fontId="38" fillId="0" borderId="24" xfId="0" applyFont="1" applyFill="1" applyBorder="1" applyAlignment="1">
      <alignment/>
    </xf>
    <xf numFmtId="192" fontId="46" fillId="0" borderId="24" xfId="0" applyNumberFormat="1" applyFont="1" applyFill="1" applyBorder="1" applyAlignment="1">
      <alignment horizontal="center" shrinkToFit="1"/>
    </xf>
    <xf numFmtId="0" fontId="0" fillId="0" borderId="24" xfId="0" applyFont="1" applyFill="1" applyBorder="1" applyAlignment="1">
      <alignment/>
    </xf>
    <xf numFmtId="0" fontId="35" fillId="0" borderId="32" xfId="0" applyFont="1" applyFill="1" applyBorder="1" applyAlignment="1">
      <alignment horizontal="left"/>
    </xf>
    <xf numFmtId="0" fontId="20" fillId="0" borderId="0" xfId="0" applyFont="1" applyFill="1" applyAlignment="1">
      <alignment/>
    </xf>
    <xf numFmtId="49" fontId="19" fillId="0" borderId="0" xfId="0" applyNumberFormat="1" applyFont="1" applyFill="1" applyAlignment="1">
      <alignment/>
    </xf>
    <xf numFmtId="0" fontId="50" fillId="0" borderId="0" xfId="0" applyFont="1" applyFill="1" applyBorder="1" applyAlignment="1">
      <alignment horizontal="center"/>
    </xf>
    <xf numFmtId="49" fontId="19" fillId="0" borderId="15" xfId="0" applyNumberFormat="1" applyFont="1" applyFill="1" applyBorder="1" applyAlignment="1">
      <alignment/>
    </xf>
    <xf numFmtId="0" fontId="49" fillId="0" borderId="0" xfId="0" applyFont="1" applyFill="1" applyAlignment="1">
      <alignment/>
    </xf>
    <xf numFmtId="0" fontId="21" fillId="0" borderId="0" xfId="0" applyFont="1" applyFill="1" applyAlignment="1">
      <alignment horizontal="center"/>
    </xf>
    <xf numFmtId="0" fontId="50" fillId="0" borderId="17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/>
    </xf>
    <xf numFmtId="0" fontId="0" fillId="0" borderId="14" xfId="0" applyFill="1" applyBorder="1" applyAlignment="1">
      <alignment/>
    </xf>
    <xf numFmtId="0" fontId="3" fillId="0" borderId="24" xfId="0" applyFont="1" applyFill="1" applyBorder="1" applyAlignment="1">
      <alignment/>
    </xf>
    <xf numFmtId="0" fontId="60" fillId="0" borderId="27" xfId="0" applyFont="1" applyFill="1" applyBorder="1" applyAlignment="1">
      <alignment/>
    </xf>
    <xf numFmtId="0" fontId="59" fillId="0" borderId="27" xfId="0" applyFont="1" applyFill="1" applyBorder="1" applyAlignment="1">
      <alignment/>
    </xf>
    <xf numFmtId="192" fontId="3" fillId="0" borderId="0" xfId="0" applyNumberFormat="1" applyFont="1" applyFill="1" applyBorder="1" applyAlignment="1">
      <alignment/>
    </xf>
    <xf numFmtId="0" fontId="61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61" fillId="0" borderId="23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39" fillId="0" borderId="23" xfId="0" applyFont="1" applyFill="1" applyBorder="1" applyAlignment="1">
      <alignment/>
    </xf>
    <xf numFmtId="0" fontId="17" fillId="0" borderId="27" xfId="0" applyFont="1" applyFill="1" applyBorder="1" applyAlignment="1">
      <alignment/>
    </xf>
    <xf numFmtId="0" fontId="20" fillId="0" borderId="23" xfId="0" applyFont="1" applyFill="1" applyBorder="1" applyAlignment="1">
      <alignment/>
    </xf>
    <xf numFmtId="0" fontId="38" fillId="0" borderId="0" xfId="0" applyFont="1" applyFill="1" applyBorder="1" applyAlignment="1">
      <alignment/>
    </xf>
    <xf numFmtId="192" fontId="37" fillId="0" borderId="0" xfId="0" applyNumberFormat="1" applyFont="1" applyFill="1" applyBorder="1" applyAlignment="1">
      <alignment horizontal="center" shrinkToFit="1"/>
    </xf>
    <xf numFmtId="0" fontId="0" fillId="0" borderId="13" xfId="0" applyFill="1" applyBorder="1" applyAlignment="1">
      <alignment vertical="center"/>
    </xf>
    <xf numFmtId="0" fontId="19" fillId="0" borderId="13" xfId="0" applyFont="1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17" fillId="0" borderId="0" xfId="0" applyFont="1" applyFill="1" applyBorder="1" applyAlignment="1">
      <alignment horizontal="center" vertical="center"/>
    </xf>
    <xf numFmtId="193" fontId="17" fillId="0" borderId="0" xfId="0" applyNumberFormat="1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vertical="center" wrapText="1"/>
    </xf>
    <xf numFmtId="193" fontId="21" fillId="0" borderId="0" xfId="0" applyNumberFormat="1" applyFont="1" applyFill="1" applyAlignment="1">
      <alignment horizontal="center" vertical="center"/>
    </xf>
    <xf numFmtId="193" fontId="45" fillId="0" borderId="0" xfId="0" applyNumberFormat="1" applyFont="1" applyFill="1" applyAlignment="1">
      <alignment vertical="center"/>
    </xf>
    <xf numFmtId="0" fontId="0" fillId="0" borderId="24" xfId="0" applyFill="1" applyBorder="1" applyAlignment="1">
      <alignment vertical="center"/>
    </xf>
    <xf numFmtId="0" fontId="0" fillId="0" borderId="0" xfId="0" applyFill="1" applyAlignment="1">
      <alignment horizontal="left" vertical="center"/>
    </xf>
    <xf numFmtId="0" fontId="0" fillId="0" borderId="26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192" fontId="2" fillId="0" borderId="21" xfId="0" applyNumberFormat="1" applyFont="1" applyFill="1" applyBorder="1" applyAlignment="1">
      <alignment/>
    </xf>
    <xf numFmtId="0" fontId="40" fillId="0" borderId="0" xfId="0" applyFont="1" applyFill="1" applyBorder="1" applyAlignment="1">
      <alignment/>
    </xf>
    <xf numFmtId="193" fontId="21" fillId="0" borderId="0" xfId="0" applyNumberFormat="1" applyFont="1" applyFill="1" applyBorder="1" applyAlignment="1">
      <alignment vertical="center"/>
    </xf>
    <xf numFmtId="193" fontId="45" fillId="0" borderId="0" xfId="0" applyNumberFormat="1" applyFont="1" applyFill="1" applyBorder="1" applyAlignment="1">
      <alignment vertical="center"/>
    </xf>
    <xf numFmtId="192" fontId="40" fillId="0" borderId="0" xfId="0" applyNumberFormat="1" applyFont="1" applyFill="1" applyBorder="1" applyAlignment="1">
      <alignment horizontal="center"/>
    </xf>
    <xf numFmtId="0" fontId="41" fillId="0" borderId="0" xfId="0" applyFont="1" applyFill="1" applyBorder="1" applyAlignment="1">
      <alignment/>
    </xf>
    <xf numFmtId="192" fontId="41" fillId="0" borderId="0" xfId="0" applyNumberFormat="1" applyFont="1" applyFill="1" applyBorder="1" applyAlignment="1">
      <alignment horizontal="center"/>
    </xf>
    <xf numFmtId="192" fontId="2" fillId="0" borderId="0" xfId="0" applyNumberFormat="1" applyFont="1" applyFill="1" applyBorder="1" applyAlignment="1">
      <alignment/>
    </xf>
    <xf numFmtId="192" fontId="21" fillId="0" borderId="0" xfId="0" applyNumberFormat="1" applyFont="1" applyFill="1" applyBorder="1" applyAlignment="1">
      <alignment/>
    </xf>
    <xf numFmtId="49" fontId="45" fillId="0" borderId="0" xfId="0" applyNumberFormat="1" applyFont="1" applyFill="1" applyAlignment="1">
      <alignment/>
    </xf>
    <xf numFmtId="201" fontId="0" fillId="0" borderId="13" xfId="0" applyNumberFormat="1" applyFill="1" applyBorder="1" applyAlignment="1">
      <alignment vertical="center"/>
    </xf>
    <xf numFmtId="0" fontId="0" fillId="0" borderId="12" xfId="0" applyFill="1" applyBorder="1" applyAlignment="1">
      <alignment horizontal="center" vertical="center"/>
    </xf>
    <xf numFmtId="193" fontId="0" fillId="0" borderId="16" xfId="0" applyNumberFormat="1" applyFill="1" applyBorder="1" applyAlignment="1">
      <alignment vertical="center"/>
    </xf>
    <xf numFmtId="0" fontId="17" fillId="0" borderId="11" xfId="0" applyFont="1" applyFill="1" applyBorder="1" applyAlignment="1">
      <alignment horizontal="left"/>
    </xf>
    <xf numFmtId="201" fontId="0" fillId="0" borderId="0" xfId="0" applyNumberFormat="1" applyFill="1" applyBorder="1" applyAlignment="1">
      <alignment horizontal="center" vertical="center"/>
    </xf>
    <xf numFmtId="193" fontId="0" fillId="0" borderId="20" xfId="0" applyNumberFormat="1" applyFill="1" applyBorder="1" applyAlignment="1">
      <alignment horizontal="center" vertical="center"/>
    </xf>
    <xf numFmtId="2" fontId="21" fillId="0" borderId="11" xfId="0" applyNumberFormat="1" applyFont="1" applyFill="1" applyBorder="1" applyAlignment="1">
      <alignment/>
    </xf>
    <xf numFmtId="0" fontId="21" fillId="0" borderId="11" xfId="0" applyFont="1" applyFill="1" applyBorder="1" applyAlignment="1">
      <alignment horizontal="left"/>
    </xf>
    <xf numFmtId="0" fontId="21" fillId="0" borderId="0" xfId="0" applyFont="1" applyFill="1" applyAlignment="1">
      <alignment horizontal="left"/>
    </xf>
    <xf numFmtId="2" fontId="45" fillId="0" borderId="0" xfId="0" applyNumberFormat="1" applyFont="1" applyFill="1" applyAlignment="1">
      <alignment/>
    </xf>
    <xf numFmtId="201" fontId="21" fillId="0" borderId="0" xfId="0" applyNumberFormat="1" applyFont="1" applyFill="1" applyBorder="1" applyAlignment="1">
      <alignment horizontal="center" vertical="center"/>
    </xf>
    <xf numFmtId="0" fontId="45" fillId="0" borderId="0" xfId="0" applyFont="1" applyFill="1" applyAlignment="1">
      <alignment/>
    </xf>
    <xf numFmtId="201" fontId="0" fillId="0" borderId="15" xfId="0" applyNumberForma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193" fontId="0" fillId="0" borderId="33" xfId="0" applyNumberFormat="1" applyFill="1" applyBorder="1" applyAlignment="1">
      <alignment horizontal="center" vertical="center"/>
    </xf>
    <xf numFmtId="193" fontId="0" fillId="0" borderId="0" xfId="0" applyNumberFormat="1" applyFill="1" applyBorder="1" applyAlignment="1">
      <alignment horizontal="center" vertical="center"/>
    </xf>
    <xf numFmtId="201" fontId="0" fillId="0" borderId="0" xfId="0" applyNumberFormat="1" applyFill="1" applyAlignment="1">
      <alignment vertical="center"/>
    </xf>
    <xf numFmtId="193" fontId="0" fillId="0" borderId="0" xfId="0" applyNumberFormat="1" applyFill="1" applyAlignment="1">
      <alignment vertical="center"/>
    </xf>
    <xf numFmtId="0" fontId="45" fillId="0" borderId="0" xfId="0" applyFont="1" applyFill="1" applyAlignment="1">
      <alignment vertical="center"/>
    </xf>
    <xf numFmtId="0" fontId="21" fillId="0" borderId="0" xfId="0" applyFont="1" applyFill="1" applyBorder="1" applyAlignment="1">
      <alignment horizontal="center" vertical="center"/>
    </xf>
    <xf numFmtId="193" fontId="21" fillId="0" borderId="0" xfId="0" applyNumberFormat="1" applyFont="1" applyFill="1" applyBorder="1" applyAlignment="1">
      <alignment horizontal="center" vertical="center"/>
    </xf>
    <xf numFmtId="201" fontId="13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193" fontId="13" fillId="0" borderId="0" xfId="0" applyNumberFormat="1" applyFont="1" applyFill="1" applyAlignment="1">
      <alignment/>
    </xf>
    <xf numFmtId="0" fontId="23" fillId="0" borderId="0" xfId="0" applyFont="1" applyFill="1" applyAlignment="1">
      <alignment horizontal="center"/>
    </xf>
    <xf numFmtId="201" fontId="23" fillId="0" borderId="0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193" fontId="23" fillId="0" borderId="0" xfId="0" applyNumberFormat="1" applyFont="1" applyFill="1" applyBorder="1" applyAlignment="1">
      <alignment horizontal="center" vertical="center"/>
    </xf>
    <xf numFmtId="201" fontId="0" fillId="0" borderId="0" xfId="0" applyNumberFormat="1" applyFill="1" applyAlignment="1">
      <alignment/>
    </xf>
    <xf numFmtId="0" fontId="22" fillId="0" borderId="0" xfId="0" applyFont="1" applyFill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192" fontId="23" fillId="0" borderId="0" xfId="0" applyNumberFormat="1" applyFont="1" applyFill="1" applyBorder="1" applyAlignment="1">
      <alignment horizontal="center" vertical="center"/>
    </xf>
    <xf numFmtId="0" fontId="34" fillId="0" borderId="40" xfId="0" applyFont="1" applyFill="1" applyBorder="1" applyAlignment="1">
      <alignment/>
    </xf>
    <xf numFmtId="0" fontId="65" fillId="0" borderId="27" xfId="0" applyFont="1" applyFill="1" applyBorder="1" applyAlignment="1">
      <alignment horizontal="left"/>
    </xf>
    <xf numFmtId="0" fontId="40" fillId="0" borderId="40" xfId="0" applyFont="1" applyFill="1" applyBorder="1" applyAlignment="1">
      <alignment/>
    </xf>
    <xf numFmtId="0" fontId="23" fillId="0" borderId="27" xfId="0" applyFont="1" applyFill="1" applyBorder="1" applyAlignment="1">
      <alignment/>
    </xf>
    <xf numFmtId="0" fontId="37" fillId="0" borderId="0" xfId="0" applyFont="1" applyFill="1" applyBorder="1" applyAlignment="1">
      <alignment/>
    </xf>
    <xf numFmtId="0" fontId="31" fillId="0" borderId="0" xfId="0" applyFont="1" applyFill="1" applyBorder="1" applyAlignment="1">
      <alignment/>
    </xf>
    <xf numFmtId="49" fontId="2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0" fillId="0" borderId="20" xfId="0" applyFill="1" applyBorder="1" applyAlignment="1">
      <alignment/>
    </xf>
    <xf numFmtId="0" fontId="19" fillId="0" borderId="15" xfId="0" applyFont="1" applyFill="1" applyBorder="1" applyAlignment="1">
      <alignment horizontal="center"/>
    </xf>
    <xf numFmtId="192" fontId="0" fillId="0" borderId="0" xfId="0" applyNumberFormat="1" applyFill="1" applyAlignment="1">
      <alignment/>
    </xf>
    <xf numFmtId="192" fontId="47" fillId="0" borderId="0" xfId="0" applyNumberFormat="1" applyFont="1" applyFill="1" applyAlignment="1">
      <alignment horizontal="center"/>
    </xf>
    <xf numFmtId="0" fontId="48" fillId="0" borderId="0" xfId="0" applyFont="1" applyFill="1" applyAlignment="1">
      <alignment horizontal="center"/>
    </xf>
    <xf numFmtId="192" fontId="21" fillId="0" borderId="0" xfId="0" applyNumberFormat="1" applyFont="1" applyFill="1" applyAlignment="1">
      <alignment horizontal="center"/>
    </xf>
    <xf numFmtId="0" fontId="0" fillId="0" borderId="11" xfId="0" applyFill="1" applyBorder="1" applyAlignment="1">
      <alignment/>
    </xf>
    <xf numFmtId="2" fontId="17" fillId="0" borderId="0" xfId="0" applyNumberFormat="1" applyFont="1" applyFill="1" applyBorder="1" applyAlignment="1">
      <alignment horizontal="left"/>
    </xf>
    <xf numFmtId="2" fontId="49" fillId="0" borderId="0" xfId="0" applyNumberFormat="1" applyFont="1" applyFill="1" applyBorder="1" applyAlignment="1">
      <alignment horizontal="left"/>
    </xf>
    <xf numFmtId="0" fontId="7" fillId="0" borderId="30" xfId="0" applyFont="1" applyFill="1" applyBorder="1" applyAlignment="1">
      <alignment wrapText="1"/>
    </xf>
    <xf numFmtId="194" fontId="45" fillId="0" borderId="20" xfId="0" applyNumberFormat="1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 wrapText="1"/>
    </xf>
    <xf numFmtId="194" fontId="13" fillId="0" borderId="20" xfId="0" applyNumberFormat="1" applyFont="1" applyFill="1" applyBorder="1" applyAlignment="1">
      <alignment horizontal="center"/>
    </xf>
    <xf numFmtId="0" fontId="19" fillId="0" borderId="30" xfId="0" applyFont="1" applyFill="1" applyBorder="1" applyAlignment="1">
      <alignment horizontal="center" vertical="center" wrapText="1"/>
    </xf>
    <xf numFmtId="0" fontId="13" fillId="0" borderId="30" xfId="0" applyFont="1" applyFill="1" applyBorder="1" applyAlignment="1">
      <alignment wrapText="1"/>
    </xf>
    <xf numFmtId="2" fontId="16" fillId="0" borderId="0" xfId="0" applyNumberFormat="1" applyFont="1" applyFill="1" applyBorder="1" applyAlignment="1">
      <alignment vertical="center"/>
    </xf>
    <xf numFmtId="0" fontId="13" fillId="0" borderId="14" xfId="0" applyFont="1" applyFill="1" applyBorder="1" applyAlignment="1">
      <alignment horizontal="center"/>
    </xf>
    <xf numFmtId="1" fontId="19" fillId="0" borderId="0" xfId="0" applyNumberFormat="1" applyFont="1" applyFill="1" applyBorder="1" applyAlignment="1">
      <alignment horizontal="left"/>
    </xf>
    <xf numFmtId="0" fontId="19" fillId="0" borderId="30" xfId="0" applyFont="1" applyFill="1" applyBorder="1" applyAlignment="1">
      <alignment horizontal="center"/>
    </xf>
    <xf numFmtId="2" fontId="20" fillId="0" borderId="20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left"/>
    </xf>
    <xf numFmtId="0" fontId="16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6" fillId="0" borderId="0" xfId="0" applyFont="1" applyFill="1" applyBorder="1" applyAlignment="1">
      <alignment/>
    </xf>
    <xf numFmtId="0" fontId="70" fillId="0" borderId="0" xfId="0" applyFont="1" applyFill="1" applyBorder="1" applyAlignment="1">
      <alignment horizontal="center" vertical="center"/>
    </xf>
    <xf numFmtId="0" fontId="70" fillId="0" borderId="12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vertical="center"/>
    </xf>
    <xf numFmtId="0" fontId="16" fillId="0" borderId="13" xfId="0" applyFont="1" applyFill="1" applyBorder="1" applyAlignment="1">
      <alignment vertical="center"/>
    </xf>
    <xf numFmtId="201" fontId="16" fillId="0" borderId="13" xfId="0" applyNumberFormat="1" applyFont="1" applyFill="1" applyBorder="1" applyAlignment="1">
      <alignment vertical="center"/>
    </xf>
    <xf numFmtId="0" fontId="16" fillId="0" borderId="12" xfId="0" applyFont="1" applyFill="1" applyBorder="1" applyAlignment="1">
      <alignment horizontal="center" vertical="center"/>
    </xf>
    <xf numFmtId="193" fontId="16" fillId="0" borderId="16" xfId="0" applyNumberFormat="1" applyFont="1" applyFill="1" applyBorder="1" applyAlignment="1">
      <alignment vertical="center"/>
    </xf>
    <xf numFmtId="0" fontId="16" fillId="0" borderId="29" xfId="0" applyFont="1" applyFill="1" applyBorder="1" applyAlignment="1">
      <alignment/>
    </xf>
    <xf numFmtId="0" fontId="6" fillId="0" borderId="11" xfId="0" applyFont="1" applyFill="1" applyBorder="1" applyAlignment="1">
      <alignment horizontal="left"/>
    </xf>
    <xf numFmtId="1" fontId="16" fillId="0" borderId="11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201" fontId="16" fillId="0" borderId="0" xfId="0" applyNumberFormat="1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193" fontId="16" fillId="0" borderId="20" xfId="0" applyNumberFormat="1" applyFont="1" applyFill="1" applyBorder="1" applyAlignment="1">
      <alignment horizontal="center" vertical="center"/>
    </xf>
    <xf numFmtId="2" fontId="6" fillId="0" borderId="11" xfId="0" applyNumberFormat="1" applyFont="1" applyFill="1" applyBorder="1" applyAlignment="1">
      <alignment/>
    </xf>
    <xf numFmtId="0" fontId="16" fillId="0" borderId="11" xfId="0" applyFont="1" applyFill="1" applyBorder="1" applyAlignment="1">
      <alignment horizontal="center"/>
    </xf>
    <xf numFmtId="1" fontId="16" fillId="0" borderId="0" xfId="0" applyNumberFormat="1" applyFont="1" applyFill="1" applyAlignment="1">
      <alignment horizontal="center"/>
    </xf>
    <xf numFmtId="2" fontId="16" fillId="0" borderId="0" xfId="0" applyNumberFormat="1" applyFont="1" applyFill="1" applyAlignment="1">
      <alignment/>
    </xf>
    <xf numFmtId="0" fontId="16" fillId="0" borderId="43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left"/>
    </xf>
    <xf numFmtId="2" fontId="16" fillId="0" borderId="24" xfId="0" applyNumberFormat="1" applyFont="1" applyFill="1" applyBorder="1" applyAlignment="1">
      <alignment/>
    </xf>
    <xf numFmtId="2" fontId="16" fillId="0" borderId="24" xfId="0" applyNumberFormat="1" applyFont="1" applyFill="1" applyBorder="1" applyAlignment="1">
      <alignment horizontal="center"/>
    </xf>
    <xf numFmtId="0" fontId="16" fillId="0" borderId="24" xfId="0" applyFont="1" applyFill="1" applyBorder="1" applyAlignment="1">
      <alignment horizontal="center"/>
    </xf>
    <xf numFmtId="0" fontId="16" fillId="0" borderId="43" xfId="0" applyFont="1" applyFill="1" applyBorder="1" applyAlignment="1">
      <alignment horizontal="center" vertical="center"/>
    </xf>
    <xf numFmtId="0" fontId="16" fillId="0" borderId="24" xfId="0" applyFont="1" applyFill="1" applyBorder="1" applyAlignment="1">
      <alignment horizontal="center" vertical="center"/>
    </xf>
    <xf numFmtId="193" fontId="6" fillId="0" borderId="44" xfId="0" applyNumberFormat="1" applyFont="1" applyFill="1" applyBorder="1" applyAlignment="1">
      <alignment horizontal="center" vertical="center"/>
    </xf>
    <xf numFmtId="0" fontId="16" fillId="0" borderId="45" xfId="0" applyFont="1" applyFill="1" applyBorder="1" applyAlignment="1">
      <alignment/>
    </xf>
    <xf numFmtId="0" fontId="15" fillId="0" borderId="11" xfId="0" applyFon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2" fillId="0" borderId="15" xfId="0" applyFont="1" applyFill="1" applyBorder="1" applyAlignment="1">
      <alignment horizontal="left"/>
    </xf>
    <xf numFmtId="2" fontId="19" fillId="0" borderId="0" xfId="0" applyNumberFormat="1" applyFont="1" applyFill="1" applyBorder="1" applyAlignment="1">
      <alignment vertical="center"/>
    </xf>
    <xf numFmtId="2" fontId="16" fillId="0" borderId="0" xfId="0" applyNumberFormat="1" applyFont="1" applyFill="1" applyBorder="1" applyAlignment="1">
      <alignment horizontal="center"/>
    </xf>
    <xf numFmtId="0" fontId="24" fillId="0" borderId="30" xfId="0" applyFont="1" applyFill="1" applyBorder="1" applyAlignment="1">
      <alignment wrapText="1"/>
    </xf>
    <xf numFmtId="0" fontId="20" fillId="0" borderId="30" xfId="0" applyFont="1" applyFill="1" applyBorder="1" applyAlignment="1">
      <alignment/>
    </xf>
    <xf numFmtId="2" fontId="0" fillId="0" borderId="0" xfId="0" applyNumberFormat="1" applyFont="1" applyFill="1" applyBorder="1" applyAlignment="1">
      <alignment horizontal="left" wrapText="1"/>
    </xf>
    <xf numFmtId="0" fontId="19" fillId="0" borderId="0" xfId="0" applyFont="1" applyFill="1" applyAlignment="1">
      <alignment horizontal="center" vertical="top"/>
    </xf>
    <xf numFmtId="2" fontId="19" fillId="0" borderId="0" xfId="0" applyNumberFormat="1" applyFont="1" applyFill="1" applyAlignment="1">
      <alignment horizontal="center" vertical="top"/>
    </xf>
    <xf numFmtId="2" fontId="69" fillId="0" borderId="0" xfId="0" applyNumberFormat="1" applyFont="1" applyFill="1" applyAlignment="1">
      <alignment horizontal="center"/>
    </xf>
    <xf numFmtId="2" fontId="12" fillId="0" borderId="0" xfId="0" applyNumberFormat="1" applyFont="1" applyFill="1" applyBorder="1" applyAlignment="1">
      <alignment horizontal="left"/>
    </xf>
    <xf numFmtId="2" fontId="13" fillId="0" borderId="15" xfId="0" applyNumberFormat="1" applyFont="1" applyFill="1" applyBorder="1" applyAlignment="1">
      <alignment horizontal="left" wrapText="1"/>
    </xf>
    <xf numFmtId="0" fontId="13" fillId="0" borderId="15" xfId="0" applyFont="1" applyFill="1" applyBorder="1" applyAlignment="1">
      <alignment horizontal="center"/>
    </xf>
    <xf numFmtId="0" fontId="13" fillId="0" borderId="15" xfId="0" applyFont="1" applyFill="1" applyBorder="1" applyAlignment="1">
      <alignment/>
    </xf>
    <xf numFmtId="0" fontId="16" fillId="0" borderId="30" xfId="0" applyFont="1" applyFill="1" applyBorder="1" applyAlignment="1">
      <alignment horizontal="center" wrapText="1"/>
    </xf>
    <xf numFmtId="0" fontId="0" fillId="0" borderId="30" xfId="0" applyFont="1" applyFill="1" applyBorder="1" applyAlignment="1">
      <alignment shrinkToFit="1"/>
    </xf>
    <xf numFmtId="2" fontId="13" fillId="0" borderId="0" xfId="0" applyNumberFormat="1" applyFont="1" applyFill="1" applyBorder="1" applyAlignment="1">
      <alignment horizontal="left" wrapText="1"/>
    </xf>
    <xf numFmtId="2" fontId="13" fillId="0" borderId="15" xfId="0" applyNumberFormat="1" applyFont="1" applyFill="1" applyBorder="1" applyAlignment="1">
      <alignment horizontal="center"/>
    </xf>
    <xf numFmtId="0" fontId="13" fillId="0" borderId="31" xfId="0" applyFont="1" applyFill="1" applyBorder="1" applyAlignment="1">
      <alignment/>
    </xf>
    <xf numFmtId="2" fontId="4" fillId="0" borderId="0" xfId="0" applyNumberFormat="1" applyFont="1" applyFill="1" applyBorder="1" applyAlignment="1">
      <alignment horizontal="left" wrapText="1"/>
    </xf>
    <xf numFmtId="0" fontId="16" fillId="0" borderId="30" xfId="0" applyFont="1" applyFill="1" applyBorder="1" applyAlignment="1">
      <alignment wrapText="1"/>
    </xf>
    <xf numFmtId="0" fontId="20" fillId="0" borderId="30" xfId="0" applyFont="1" applyFill="1" applyBorder="1" applyAlignment="1">
      <alignment wrapText="1"/>
    </xf>
    <xf numFmtId="2" fontId="7" fillId="0" borderId="0" xfId="0" applyNumberFormat="1" applyFont="1" applyFill="1" applyAlignment="1">
      <alignment horizontal="center"/>
    </xf>
    <xf numFmtId="2" fontId="7" fillId="0" borderId="0" xfId="0" applyNumberFormat="1" applyFont="1" applyFill="1" applyBorder="1" applyAlignment="1">
      <alignment horizontal="left" vertical="center"/>
    </xf>
    <xf numFmtId="193" fontId="16" fillId="0" borderId="0" xfId="0" applyNumberFormat="1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left" vertical="center" wrapText="1"/>
    </xf>
    <xf numFmtId="0" fontId="9" fillId="0" borderId="34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14" fontId="0" fillId="0" borderId="30" xfId="0" applyNumberFormat="1" applyFill="1" applyBorder="1" applyAlignment="1">
      <alignment/>
    </xf>
    <xf numFmtId="0" fontId="16" fillId="0" borderId="30" xfId="0" applyFont="1" applyFill="1" applyBorder="1" applyAlignment="1">
      <alignment vertical="center" wrapText="1"/>
    </xf>
    <xf numFmtId="0" fontId="0" fillId="0" borderId="15" xfId="0" applyFont="1" applyFill="1" applyBorder="1" applyAlignment="1">
      <alignment vertical="center"/>
    </xf>
    <xf numFmtId="0" fontId="0" fillId="0" borderId="31" xfId="0" applyFont="1" applyFill="1" applyBorder="1" applyAlignment="1">
      <alignment/>
    </xf>
    <xf numFmtId="0" fontId="20" fillId="0" borderId="20" xfId="0" applyFont="1" applyFill="1" applyBorder="1" applyAlignment="1">
      <alignment horizontal="center"/>
    </xf>
    <xf numFmtId="0" fontId="13" fillId="0" borderId="0" xfId="0" applyFont="1" applyFill="1" applyAlignment="1">
      <alignment horizontal="left"/>
    </xf>
    <xf numFmtId="1" fontId="13" fillId="0" borderId="0" xfId="0" applyNumberFormat="1" applyFont="1" applyFill="1" applyAlignment="1">
      <alignment horizontal="center"/>
    </xf>
    <xf numFmtId="2" fontId="4" fillId="0" borderId="0" xfId="0" applyNumberFormat="1" applyFont="1" applyFill="1" applyAlignment="1">
      <alignment horizontal="center"/>
    </xf>
    <xf numFmtId="0" fontId="0" fillId="0" borderId="30" xfId="0" applyFont="1" applyFill="1" applyBorder="1" applyAlignment="1">
      <alignment horizontal="center" vertical="center" wrapText="1"/>
    </xf>
    <xf numFmtId="0" fontId="19" fillId="0" borderId="30" xfId="0" applyFont="1" applyFill="1" applyBorder="1" applyAlignment="1">
      <alignment shrinkToFit="1"/>
    </xf>
    <xf numFmtId="0" fontId="13" fillId="0" borderId="0" xfId="0" applyFont="1" applyFill="1" applyBorder="1" applyAlignment="1">
      <alignment horizontal="left"/>
    </xf>
    <xf numFmtId="0" fontId="4" fillId="0" borderId="14" xfId="0" applyFont="1" applyFill="1" applyBorder="1" applyAlignment="1">
      <alignment horizontal="center"/>
    </xf>
    <xf numFmtId="2" fontId="4" fillId="0" borderId="15" xfId="0" applyNumberFormat="1" applyFont="1" applyFill="1" applyBorder="1" applyAlignment="1">
      <alignment horizontal="left" wrapText="1"/>
    </xf>
    <xf numFmtId="0" fontId="16" fillId="0" borderId="31" xfId="0" applyFont="1" applyFill="1" applyBorder="1" applyAlignment="1">
      <alignment/>
    </xf>
    <xf numFmtId="0" fontId="4" fillId="0" borderId="30" xfId="0" applyFont="1" applyFill="1" applyBorder="1" applyAlignment="1">
      <alignment horizontal="center" wrapText="1"/>
    </xf>
    <xf numFmtId="0" fontId="0" fillId="0" borderId="30" xfId="0" applyFill="1" applyBorder="1" applyAlignment="1">
      <alignment horizontal="center" vertical="center" wrapText="1"/>
    </xf>
    <xf numFmtId="2" fontId="16" fillId="0" borderId="0" xfId="0" applyNumberFormat="1" applyFont="1" applyFill="1" applyBorder="1" applyAlignment="1">
      <alignment/>
    </xf>
    <xf numFmtId="193" fontId="2" fillId="0" borderId="0" xfId="0" applyNumberFormat="1" applyFont="1" applyAlignment="1">
      <alignment/>
    </xf>
    <xf numFmtId="2" fontId="13" fillId="0" borderId="15" xfId="0" applyNumberFormat="1" applyFont="1" applyFill="1" applyBorder="1" applyAlignment="1">
      <alignment/>
    </xf>
    <xf numFmtId="0" fontId="0" fillId="0" borderId="31" xfId="0" applyFill="1" applyBorder="1" applyAlignment="1">
      <alignment horizontal="center" vertical="center" wrapText="1"/>
    </xf>
    <xf numFmtId="1" fontId="13" fillId="0" borderId="0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/>
    </xf>
    <xf numFmtId="2" fontId="13" fillId="0" borderId="20" xfId="0" applyNumberFormat="1" applyFont="1" applyFill="1" applyBorder="1" applyAlignment="1">
      <alignment horizontal="center"/>
    </xf>
    <xf numFmtId="0" fontId="7" fillId="0" borderId="30" xfId="0" applyFont="1" applyFill="1" applyBorder="1" applyAlignment="1">
      <alignment wrapText="1"/>
    </xf>
    <xf numFmtId="0" fontId="0" fillId="0" borderId="0" xfId="0" applyFont="1" applyAlignment="1">
      <alignment/>
    </xf>
    <xf numFmtId="0" fontId="42" fillId="0" borderId="0" xfId="0" applyFont="1" applyFill="1" applyBorder="1" applyAlignment="1">
      <alignment horizontal="center" vertical="center"/>
    </xf>
    <xf numFmtId="49" fontId="0" fillId="0" borderId="0" xfId="0" applyNumberFormat="1" applyFont="1" applyAlignment="1">
      <alignment/>
    </xf>
    <xf numFmtId="49" fontId="0" fillId="0" borderId="0" xfId="0" applyNumberFormat="1" applyFont="1" applyFill="1" applyAlignment="1">
      <alignment/>
    </xf>
    <xf numFmtId="0" fontId="42" fillId="0" borderId="0" xfId="0" applyFont="1" applyFill="1" applyAlignment="1">
      <alignment/>
    </xf>
    <xf numFmtId="49" fontId="19" fillId="0" borderId="0" xfId="0" applyNumberFormat="1" applyFont="1" applyFill="1" applyAlignment="1">
      <alignment horizontal="right"/>
    </xf>
    <xf numFmtId="0" fontId="42" fillId="0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1" fillId="0" borderId="0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left"/>
    </xf>
    <xf numFmtId="1" fontId="19" fillId="24" borderId="0" xfId="0" applyNumberFormat="1" applyFont="1" applyFill="1" applyBorder="1" applyAlignment="1">
      <alignment horizontal="center"/>
    </xf>
    <xf numFmtId="1" fontId="19" fillId="24" borderId="0" xfId="0" applyNumberFormat="1" applyFont="1" applyFill="1" applyBorder="1" applyAlignment="1">
      <alignment horizontal="left"/>
    </xf>
    <xf numFmtId="1" fontId="49" fillId="24" borderId="0" xfId="0" applyNumberFormat="1" applyFont="1" applyFill="1" applyBorder="1" applyAlignment="1">
      <alignment horizontal="center"/>
    </xf>
    <xf numFmtId="1" fontId="69" fillId="24" borderId="0" xfId="0" applyNumberFormat="1" applyFont="1" applyFill="1" applyBorder="1" applyAlignment="1">
      <alignment horizontal="center"/>
    </xf>
    <xf numFmtId="1" fontId="49" fillId="0" borderId="0" xfId="0" applyNumberFormat="1" applyFont="1" applyAlignment="1">
      <alignment horizontal="center"/>
    </xf>
    <xf numFmtId="1" fontId="19" fillId="0" borderId="0" xfId="0" applyNumberFormat="1" applyFont="1" applyAlignment="1">
      <alignment horizontal="center"/>
    </xf>
    <xf numFmtId="1" fontId="0" fillId="0" borderId="0" xfId="0" applyNumberFormat="1" applyAlignment="1">
      <alignment/>
    </xf>
    <xf numFmtId="1" fontId="0" fillId="0" borderId="0" xfId="0" applyNumberFormat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1" fontId="49" fillId="0" borderId="0" xfId="0" applyNumberFormat="1" applyFont="1" applyBorder="1" applyAlignment="1">
      <alignment horizontal="center"/>
    </xf>
    <xf numFmtId="1" fontId="19" fillId="0" borderId="0" xfId="0" applyNumberFormat="1" applyFont="1" applyBorder="1" applyAlignment="1">
      <alignment horizontal="center"/>
    </xf>
    <xf numFmtId="1" fontId="69" fillId="0" borderId="0" xfId="0" applyNumberFormat="1" applyFont="1" applyAlignment="1">
      <alignment horizontal="center"/>
    </xf>
    <xf numFmtId="1" fontId="19" fillId="0" borderId="0" xfId="0" applyNumberFormat="1" applyFont="1" applyAlignment="1">
      <alignment horizontal="left"/>
    </xf>
    <xf numFmtId="1" fontId="4" fillId="0" borderId="0" xfId="0" applyNumberFormat="1" applyFont="1" applyBorder="1" applyAlignment="1">
      <alignment horizontal="center"/>
    </xf>
    <xf numFmtId="1" fontId="49" fillId="0" borderId="0" xfId="0" applyNumberFormat="1" applyFont="1" applyBorder="1" applyAlignment="1">
      <alignment horizontal="center" vertical="center"/>
    </xf>
    <xf numFmtId="0" fontId="49" fillId="0" borderId="0" xfId="0" applyFont="1" applyBorder="1" applyAlignment="1">
      <alignment horizontal="center"/>
    </xf>
    <xf numFmtId="0" fontId="0" fillId="0" borderId="24" xfId="0" applyBorder="1" applyAlignment="1">
      <alignment vertical="center"/>
    </xf>
    <xf numFmtId="0" fontId="21" fillId="0" borderId="0" xfId="0" applyFont="1" applyAlignment="1">
      <alignment vertical="center"/>
    </xf>
    <xf numFmtId="0" fontId="45" fillId="0" borderId="0" xfId="0" applyFont="1" applyAlignment="1">
      <alignment/>
    </xf>
    <xf numFmtId="0" fontId="45" fillId="0" borderId="0" xfId="0" applyFont="1" applyAlignment="1">
      <alignment horizontal="center"/>
    </xf>
    <xf numFmtId="1" fontId="0" fillId="0" borderId="0" xfId="0" applyNumberFormat="1" applyFill="1" applyBorder="1" applyAlignment="1">
      <alignment/>
    </xf>
    <xf numFmtId="0" fontId="19" fillId="0" borderId="30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/>
    </xf>
    <xf numFmtId="0" fontId="50" fillId="0" borderId="0" xfId="0" applyFont="1" applyFill="1" applyAlignment="1">
      <alignment horizontal="center"/>
    </xf>
    <xf numFmtId="49" fontId="0" fillId="0" borderId="0" xfId="0" applyNumberFormat="1" applyFill="1" applyAlignment="1">
      <alignment/>
    </xf>
    <xf numFmtId="0" fontId="0" fillId="0" borderId="10" xfId="0" applyFill="1" applyBorder="1" applyAlignment="1">
      <alignment/>
    </xf>
    <xf numFmtId="0" fontId="2" fillId="0" borderId="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/>
    </xf>
    <xf numFmtId="2" fontId="13" fillId="0" borderId="0" xfId="0" applyNumberFormat="1" applyFont="1" applyFill="1" applyBorder="1" applyAlignment="1">
      <alignment vertical="center"/>
    </xf>
    <xf numFmtId="1" fontId="13" fillId="0" borderId="0" xfId="0" applyNumberFormat="1" applyFont="1" applyFill="1" applyBorder="1" applyAlignment="1">
      <alignment horizontal="center" vertical="center"/>
    </xf>
    <xf numFmtId="0" fontId="64" fillId="0" borderId="30" xfId="0" applyFont="1" applyFill="1" applyBorder="1" applyAlignment="1">
      <alignment vertical="center" wrapText="1"/>
    </xf>
    <xf numFmtId="0" fontId="69" fillId="0" borderId="11" xfId="0" applyFont="1" applyFill="1" applyBorder="1" applyAlignment="1">
      <alignment horizontal="center"/>
    </xf>
    <xf numFmtId="2" fontId="69" fillId="0" borderId="0" xfId="0" applyNumberFormat="1" applyFont="1" applyFill="1" applyBorder="1" applyAlignment="1">
      <alignment/>
    </xf>
    <xf numFmtId="1" fontId="69" fillId="0" borderId="0" xfId="0" applyNumberFormat="1" applyFont="1" applyFill="1" applyBorder="1" applyAlignment="1">
      <alignment horizontal="center"/>
    </xf>
    <xf numFmtId="2" fontId="34" fillId="0" borderId="0" xfId="0" applyNumberFormat="1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71" fillId="0" borderId="0" xfId="0" applyFont="1" applyFill="1" applyAlignment="1">
      <alignment horizontal="center"/>
    </xf>
    <xf numFmtId="0" fontId="32" fillId="0" borderId="30" xfId="0" applyFont="1" applyFill="1" applyBorder="1" applyAlignment="1">
      <alignment/>
    </xf>
    <xf numFmtId="0" fontId="34" fillId="0" borderId="0" xfId="0" applyFont="1" applyFill="1" applyAlignment="1">
      <alignment/>
    </xf>
    <xf numFmtId="0" fontId="13" fillId="0" borderId="14" xfId="0" applyFont="1" applyFill="1" applyBorder="1" applyAlignment="1">
      <alignment/>
    </xf>
    <xf numFmtId="1" fontId="0" fillId="0" borderId="14" xfId="0" applyNumberFormat="1" applyFont="1" applyFill="1" applyBorder="1" applyAlignment="1">
      <alignment horizontal="center"/>
    </xf>
    <xf numFmtId="1" fontId="0" fillId="0" borderId="15" xfId="0" applyNumberFormat="1" applyFont="1" applyFill="1" applyBorder="1" applyAlignment="1">
      <alignment horizontal="center"/>
    </xf>
    <xf numFmtId="1" fontId="20" fillId="0" borderId="14" xfId="0" applyNumberFormat="1" applyFont="1" applyFill="1" applyBorder="1" applyAlignment="1">
      <alignment horizontal="center"/>
    </xf>
    <xf numFmtId="1" fontId="20" fillId="0" borderId="15" xfId="0" applyNumberFormat="1" applyFont="1" applyFill="1" applyBorder="1" applyAlignment="1">
      <alignment horizontal="center"/>
    </xf>
    <xf numFmtId="0" fontId="20" fillId="0" borderId="15" xfId="0" applyFont="1" applyFill="1" applyBorder="1" applyAlignment="1">
      <alignment horizontal="center" vertical="center"/>
    </xf>
    <xf numFmtId="2" fontId="19" fillId="0" borderId="0" xfId="0" applyNumberFormat="1" applyFont="1" applyFill="1" applyBorder="1" applyAlignment="1">
      <alignment horizontal="left"/>
    </xf>
    <xf numFmtId="193" fontId="20" fillId="0" borderId="20" xfId="0" applyNumberFormat="1" applyFont="1" applyFill="1" applyBorder="1" applyAlignment="1">
      <alignment horizontal="center"/>
    </xf>
    <xf numFmtId="1" fontId="7" fillId="0" borderId="0" xfId="0" applyNumberFormat="1" applyFont="1" applyFill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0" fontId="7" fillId="0" borderId="30" xfId="0" applyFont="1" applyFill="1" applyBorder="1" applyAlignment="1">
      <alignment horizontal="left"/>
    </xf>
    <xf numFmtId="193" fontId="49" fillId="0" borderId="0" xfId="0" applyNumberFormat="1" applyFont="1" applyFill="1" applyBorder="1" applyAlignment="1">
      <alignment horizontal="center"/>
    </xf>
    <xf numFmtId="0" fontId="16" fillId="0" borderId="30" xfId="0" applyFont="1" applyFill="1" applyBorder="1" applyAlignment="1">
      <alignment horizontal="center"/>
    </xf>
    <xf numFmtId="0" fontId="20" fillId="0" borderId="0" xfId="0" applyFont="1" applyFill="1" applyAlignment="1">
      <alignment horizontal="center"/>
    </xf>
    <xf numFmtId="193" fontId="13" fillId="0" borderId="15" xfId="0" applyNumberFormat="1" applyFont="1" applyFill="1" applyBorder="1" applyAlignment="1">
      <alignment horizontal="center"/>
    </xf>
    <xf numFmtId="0" fontId="0" fillId="0" borderId="14" xfId="0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/>
    </xf>
    <xf numFmtId="2" fontId="19" fillId="0" borderId="0" xfId="0" applyNumberFormat="1" applyFont="1" applyFill="1" applyBorder="1" applyAlignment="1">
      <alignment/>
    </xf>
    <xf numFmtId="1" fontId="19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49" fillId="0" borderId="0" xfId="0" applyFont="1" applyFill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49" fillId="0" borderId="0" xfId="0" applyFont="1" applyFill="1" applyBorder="1" applyAlignment="1">
      <alignment horizontal="center"/>
    </xf>
    <xf numFmtId="0" fontId="0" fillId="0" borderId="30" xfId="0" applyFont="1" applyFill="1" applyBorder="1" applyAlignment="1">
      <alignment wrapText="1"/>
    </xf>
    <xf numFmtId="0" fontId="0" fillId="0" borderId="0" xfId="0" applyFill="1" applyAlignment="1">
      <alignment/>
    </xf>
    <xf numFmtId="2" fontId="49" fillId="0" borderId="0" xfId="0" applyNumberFormat="1" applyFont="1" applyFill="1" applyBorder="1" applyAlignment="1">
      <alignment horizontal="left"/>
    </xf>
    <xf numFmtId="1" fontId="49" fillId="0" borderId="0" xfId="0" applyNumberFormat="1" applyFont="1" applyFill="1" applyBorder="1" applyAlignment="1">
      <alignment horizontal="center"/>
    </xf>
    <xf numFmtId="2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0" fontId="20" fillId="0" borderId="20" xfId="0" applyFont="1" applyFill="1" applyBorder="1" applyAlignment="1">
      <alignment horizontal="center"/>
    </xf>
    <xf numFmtId="0" fontId="0" fillId="0" borderId="30" xfId="0" applyFont="1" applyFill="1" applyBorder="1" applyAlignment="1">
      <alignment/>
    </xf>
    <xf numFmtId="0" fontId="45" fillId="0" borderId="11" xfId="0" applyFont="1" applyFill="1" applyBorder="1" applyAlignment="1">
      <alignment horizontal="center"/>
    </xf>
    <xf numFmtId="0" fontId="45" fillId="0" borderId="0" xfId="0" applyFont="1" applyFill="1" applyBorder="1" applyAlignment="1">
      <alignment/>
    </xf>
    <xf numFmtId="0" fontId="45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45" fillId="0" borderId="0" xfId="0" applyFont="1" applyFill="1" applyAlignment="1">
      <alignment horizontal="center"/>
    </xf>
    <xf numFmtId="0" fontId="0" fillId="0" borderId="30" xfId="0" applyFill="1" applyBorder="1" applyAlignment="1">
      <alignment/>
    </xf>
    <xf numFmtId="193" fontId="49" fillId="0" borderId="0" xfId="0" applyNumberFormat="1" applyFont="1" applyFill="1" applyBorder="1" applyAlignment="1">
      <alignment horizontal="center"/>
    </xf>
    <xf numFmtId="0" fontId="4" fillId="0" borderId="30" xfId="0" applyFont="1" applyFill="1" applyBorder="1" applyAlignment="1">
      <alignment/>
    </xf>
    <xf numFmtId="0" fontId="4" fillId="0" borderId="30" xfId="0" applyFont="1" applyFill="1" applyBorder="1" applyAlignment="1">
      <alignment/>
    </xf>
    <xf numFmtId="0" fontId="20" fillId="0" borderId="11" xfId="0" applyFont="1" applyFill="1" applyBorder="1" applyAlignment="1">
      <alignment horizontal="center"/>
    </xf>
    <xf numFmtId="2" fontId="20" fillId="0" borderId="0" xfId="0" applyNumberFormat="1" applyFont="1" applyFill="1" applyBorder="1" applyAlignment="1">
      <alignment horizontal="left"/>
    </xf>
    <xf numFmtId="0" fontId="0" fillId="0" borderId="30" xfId="0" applyFont="1" applyFill="1" applyBorder="1" applyAlignment="1">
      <alignment horizontal="center" wrapText="1"/>
    </xf>
    <xf numFmtId="0" fontId="4" fillId="0" borderId="30" xfId="0" applyFont="1" applyFill="1" applyBorder="1" applyAlignment="1">
      <alignment wrapText="1"/>
    </xf>
    <xf numFmtId="0" fontId="16" fillId="0" borderId="30" xfId="0" applyFont="1" applyFill="1" applyBorder="1" applyAlignment="1">
      <alignment horizontal="center" wrapText="1"/>
    </xf>
    <xf numFmtId="0" fontId="4" fillId="0" borderId="30" xfId="0" applyFont="1" applyFill="1" applyBorder="1" applyAlignment="1">
      <alignment wrapText="1"/>
    </xf>
    <xf numFmtId="0" fontId="4" fillId="0" borderId="1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193" fontId="4" fillId="0" borderId="0" xfId="0" applyNumberFormat="1" applyFont="1" applyFill="1" applyBorder="1" applyAlignment="1">
      <alignment horizontal="center" vertical="center"/>
    </xf>
    <xf numFmtId="193" fontId="4" fillId="0" borderId="20" xfId="0" applyNumberFormat="1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horizontal="left"/>
    </xf>
    <xf numFmtId="0" fontId="19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19" fillId="0" borderId="0" xfId="0" applyFont="1" applyFill="1" applyAlignment="1">
      <alignment horizontal="center"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horizontal="left"/>
    </xf>
    <xf numFmtId="0" fontId="0" fillId="0" borderId="0" xfId="0" applyFill="1" applyAlignment="1">
      <alignment horizontal="right"/>
    </xf>
    <xf numFmtId="49" fontId="16" fillId="0" borderId="0" xfId="0" applyNumberFormat="1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N176"/>
  <sheetViews>
    <sheetView view="pageBreakPreview" zoomScale="85" zoomScaleSheetLayoutView="85" workbookViewId="0" topLeftCell="A43">
      <selection activeCell="X60" sqref="X60"/>
    </sheetView>
  </sheetViews>
  <sheetFormatPr defaultColWidth="9.140625" defaultRowHeight="12.75"/>
  <cols>
    <col min="1" max="1" width="4.00390625" style="410" customWidth="1"/>
    <col min="2" max="2" width="26.57421875" style="410" customWidth="1"/>
    <col min="3" max="3" width="12.28125" style="410" customWidth="1"/>
    <col min="4" max="4" width="9.28125" style="410" customWidth="1"/>
    <col min="5" max="5" width="17.140625" style="410" customWidth="1"/>
    <col min="6" max="6" width="10.8515625" style="410" customWidth="1"/>
    <col min="7" max="7" width="13.8515625" style="410" customWidth="1"/>
    <col min="8" max="8" width="14.00390625" style="410" customWidth="1"/>
    <col min="9" max="9" width="10.57421875" style="410" customWidth="1"/>
    <col min="10" max="10" width="13.00390625" style="410" customWidth="1"/>
    <col min="11" max="11" width="13.421875" style="410" customWidth="1"/>
    <col min="12" max="12" width="13.57421875" style="410" customWidth="1"/>
    <col min="13" max="13" width="14.00390625" style="410" customWidth="1"/>
    <col min="14" max="14" width="9.28125" style="410" customWidth="1"/>
    <col min="15" max="15" width="12.8515625" style="410" customWidth="1"/>
    <col min="16" max="16" width="14.28125" style="410" customWidth="1"/>
    <col min="17" max="17" width="18.8515625" style="410" customWidth="1"/>
    <col min="18" max="18" width="4.7109375" style="410" customWidth="1"/>
    <col min="19" max="16384" width="9.140625" style="410" customWidth="1"/>
  </cols>
  <sheetData>
    <row r="1" spans="1:17" s="84" customFormat="1" ht="14.25" customHeight="1">
      <c r="A1" s="137" t="s">
        <v>215</v>
      </c>
      <c r="Q1" s="724" t="s">
        <v>467</v>
      </c>
    </row>
    <row r="2" spans="1:11" s="87" customFormat="1" ht="14.25" customHeight="1">
      <c r="A2" s="15" t="s">
        <v>216</v>
      </c>
      <c r="K2" s="725"/>
    </row>
    <row r="3" spans="1:8" s="87" customFormat="1" ht="14.25" customHeight="1">
      <c r="A3" s="726" t="s">
        <v>0</v>
      </c>
      <c r="B3" s="727"/>
      <c r="C3" s="727"/>
      <c r="D3" s="727"/>
      <c r="E3" s="727"/>
      <c r="F3" s="727"/>
      <c r="G3" s="727"/>
      <c r="H3" s="471"/>
    </row>
    <row r="4" spans="1:16" s="523" customFormat="1" ht="14.25" customHeight="1" thickBot="1">
      <c r="A4" s="728" t="s">
        <v>217</v>
      </c>
      <c r="G4" s="255"/>
      <c r="H4" s="255"/>
      <c r="I4" s="729" t="s">
        <v>363</v>
      </c>
      <c r="J4" s="255"/>
      <c r="K4" s="255"/>
      <c r="L4" s="255"/>
      <c r="M4" s="255"/>
      <c r="N4" s="729" t="s">
        <v>364</v>
      </c>
      <c r="O4" s="255"/>
      <c r="P4" s="255"/>
    </row>
    <row r="5" spans="1:17" s="474" customFormat="1" ht="56.25" customHeight="1" thickBot="1" thickTop="1">
      <c r="A5" s="472" t="s">
        <v>8</v>
      </c>
      <c r="B5" s="461" t="s">
        <v>9</v>
      </c>
      <c r="C5" s="462" t="s">
        <v>1</v>
      </c>
      <c r="D5" s="462" t="s">
        <v>2</v>
      </c>
      <c r="E5" s="462" t="s">
        <v>3</v>
      </c>
      <c r="F5" s="462" t="s">
        <v>10</v>
      </c>
      <c r="G5" s="460" t="s">
        <v>465</v>
      </c>
      <c r="H5" s="462" t="s">
        <v>466</v>
      </c>
      <c r="I5" s="462" t="s">
        <v>4</v>
      </c>
      <c r="J5" s="462" t="s">
        <v>5</v>
      </c>
      <c r="K5" s="473" t="s">
        <v>6</v>
      </c>
      <c r="L5" s="460" t="str">
        <f>G5</f>
        <v>FINAL READING 31/03/2021</v>
      </c>
      <c r="M5" s="462" t="str">
        <f>H5</f>
        <v>INTIAL READING 01/03/2021</v>
      </c>
      <c r="N5" s="462" t="s">
        <v>4</v>
      </c>
      <c r="O5" s="462" t="s">
        <v>5</v>
      </c>
      <c r="P5" s="473" t="s">
        <v>6</v>
      </c>
      <c r="Q5" s="473" t="s">
        <v>282</v>
      </c>
    </row>
    <row r="6" spans="1:12" ht="1.5" customHeight="1" hidden="1" thickTop="1">
      <c r="A6" s="7"/>
      <c r="B6" s="8"/>
      <c r="C6" s="7"/>
      <c r="D6" s="7"/>
      <c r="E6" s="7"/>
      <c r="F6" s="7"/>
      <c r="L6" s="422"/>
    </row>
    <row r="7" spans="1:17" ht="12" customHeight="1" thickTop="1">
      <c r="A7" s="253"/>
      <c r="B7" s="312" t="s">
        <v>13</v>
      </c>
      <c r="C7" s="302"/>
      <c r="D7" s="315"/>
      <c r="E7" s="315"/>
      <c r="F7" s="302"/>
      <c r="G7" s="307"/>
      <c r="H7" s="444"/>
      <c r="I7" s="444"/>
      <c r="J7" s="444"/>
      <c r="K7" s="113"/>
      <c r="L7" s="307"/>
      <c r="M7" s="444"/>
      <c r="N7" s="444"/>
      <c r="O7" s="444"/>
      <c r="P7" s="475"/>
      <c r="Q7" s="414"/>
    </row>
    <row r="8" spans="1:17" ht="12" customHeight="1">
      <c r="A8" s="253">
        <v>1</v>
      </c>
      <c r="B8" s="311" t="s">
        <v>14</v>
      </c>
      <c r="C8" s="302">
        <v>5128429</v>
      </c>
      <c r="D8" s="314" t="s">
        <v>12</v>
      </c>
      <c r="E8" s="295" t="s">
        <v>314</v>
      </c>
      <c r="F8" s="302">
        <v>-1000</v>
      </c>
      <c r="G8" s="307">
        <v>964985</v>
      </c>
      <c r="H8" s="308">
        <v>964981</v>
      </c>
      <c r="I8" s="308">
        <f aca="true" t="shared" si="0" ref="I8:I14">G8-H8</f>
        <v>4</v>
      </c>
      <c r="J8" s="308">
        <f aca="true" t="shared" si="1" ref="J8:J14">$F8*I8</f>
        <v>-4000</v>
      </c>
      <c r="K8" s="309">
        <f aca="true" t="shared" si="2" ref="K8:K14">J8/1000000</f>
        <v>-0.004</v>
      </c>
      <c r="L8" s="307">
        <v>996866</v>
      </c>
      <c r="M8" s="308">
        <v>996894</v>
      </c>
      <c r="N8" s="308">
        <f>L8-M8</f>
        <v>-28</v>
      </c>
      <c r="O8" s="308">
        <f>$F8*N8</f>
        <v>28000</v>
      </c>
      <c r="P8" s="309">
        <f>O8/1000000</f>
        <v>0.028</v>
      </c>
      <c r="Q8" s="702"/>
    </row>
    <row r="9" spans="1:17" ht="12" customHeight="1">
      <c r="A9" s="253">
        <v>2</v>
      </c>
      <c r="B9" s="311" t="s">
        <v>346</v>
      </c>
      <c r="C9" s="302">
        <v>4864976</v>
      </c>
      <c r="D9" s="314" t="s">
        <v>12</v>
      </c>
      <c r="E9" s="295" t="s">
        <v>314</v>
      </c>
      <c r="F9" s="302">
        <v>-2000</v>
      </c>
      <c r="G9" s="307">
        <v>85245</v>
      </c>
      <c r="H9" s="308">
        <v>85138</v>
      </c>
      <c r="I9" s="308">
        <f t="shared" si="0"/>
        <v>107</v>
      </c>
      <c r="J9" s="308">
        <f t="shared" si="1"/>
        <v>-214000</v>
      </c>
      <c r="K9" s="309">
        <f t="shared" si="2"/>
        <v>-0.214</v>
      </c>
      <c r="L9" s="307">
        <v>4755</v>
      </c>
      <c r="M9" s="308">
        <v>4721</v>
      </c>
      <c r="N9" s="308">
        <f>L9-M9</f>
        <v>34</v>
      </c>
      <c r="O9" s="308">
        <f>$F9*N9</f>
        <v>-68000</v>
      </c>
      <c r="P9" s="309">
        <f>O9/1000000</f>
        <v>-0.068</v>
      </c>
      <c r="Q9" s="421"/>
    </row>
    <row r="10" spans="1:17" ht="12" customHeight="1">
      <c r="A10" s="253">
        <v>3</v>
      </c>
      <c r="B10" s="311" t="s">
        <v>16</v>
      </c>
      <c r="C10" s="302">
        <v>4864924</v>
      </c>
      <c r="D10" s="314" t="s">
        <v>12</v>
      </c>
      <c r="E10" s="295" t="s">
        <v>314</v>
      </c>
      <c r="F10" s="302">
        <v>-1000</v>
      </c>
      <c r="G10" s="307">
        <v>2689</v>
      </c>
      <c r="H10" s="308">
        <v>2640</v>
      </c>
      <c r="I10" s="308">
        <f t="shared" si="0"/>
        <v>49</v>
      </c>
      <c r="J10" s="308">
        <f t="shared" si="1"/>
        <v>-49000</v>
      </c>
      <c r="K10" s="309">
        <f t="shared" si="2"/>
        <v>-0.049</v>
      </c>
      <c r="L10" s="307">
        <v>262</v>
      </c>
      <c r="M10" s="308">
        <v>254</v>
      </c>
      <c r="N10" s="308">
        <f>L10-M10</f>
        <v>8</v>
      </c>
      <c r="O10" s="308">
        <f>$F10*N10</f>
        <v>-8000</v>
      </c>
      <c r="P10" s="309">
        <f>O10/1000000</f>
        <v>-0.008</v>
      </c>
      <c r="Q10" s="414"/>
    </row>
    <row r="11" spans="1:17" ht="12" customHeight="1">
      <c r="A11" s="253">
        <v>4</v>
      </c>
      <c r="B11" s="311" t="s">
        <v>154</v>
      </c>
      <c r="C11" s="302">
        <v>5295184</v>
      </c>
      <c r="D11" s="314" t="s">
        <v>12</v>
      </c>
      <c r="E11" s="295" t="s">
        <v>314</v>
      </c>
      <c r="F11" s="302">
        <v>-1000</v>
      </c>
      <c r="G11" s="307">
        <v>30438</v>
      </c>
      <c r="H11" s="308">
        <v>30090</v>
      </c>
      <c r="I11" s="308">
        <f t="shared" si="0"/>
        <v>348</v>
      </c>
      <c r="J11" s="308">
        <f t="shared" si="1"/>
        <v>-348000</v>
      </c>
      <c r="K11" s="309">
        <f t="shared" si="2"/>
        <v>-0.348</v>
      </c>
      <c r="L11" s="307">
        <v>96278</v>
      </c>
      <c r="M11" s="308">
        <v>96038</v>
      </c>
      <c r="N11" s="308">
        <f>L11-M11</f>
        <v>240</v>
      </c>
      <c r="O11" s="308">
        <f>$F11*N11</f>
        <v>-240000</v>
      </c>
      <c r="P11" s="309">
        <f>O11/1000000</f>
        <v>-0.24</v>
      </c>
      <c r="Q11" s="414"/>
    </row>
    <row r="12" spans="1:17" ht="12" customHeight="1">
      <c r="A12" s="253"/>
      <c r="B12" s="312" t="s">
        <v>17</v>
      </c>
      <c r="C12" s="302"/>
      <c r="D12" s="315"/>
      <c r="E12" s="315"/>
      <c r="F12" s="302">
        <v>-1000</v>
      </c>
      <c r="G12" s="307">
        <v>28896</v>
      </c>
      <c r="H12" s="308">
        <v>28896</v>
      </c>
      <c r="I12" s="308">
        <f t="shared" si="0"/>
        <v>0</v>
      </c>
      <c r="J12" s="308">
        <f t="shared" si="1"/>
        <v>0</v>
      </c>
      <c r="K12" s="309">
        <f t="shared" si="2"/>
        <v>0</v>
      </c>
      <c r="L12" s="307"/>
      <c r="M12" s="308"/>
      <c r="N12" s="308"/>
      <c r="O12" s="308"/>
      <c r="P12" s="309"/>
      <c r="Q12" s="414"/>
    </row>
    <row r="13" spans="1:17" ht="12" customHeight="1">
      <c r="A13" s="253">
        <v>5</v>
      </c>
      <c r="B13" s="311" t="s">
        <v>14</v>
      </c>
      <c r="C13" s="302">
        <v>4864916</v>
      </c>
      <c r="D13" s="314" t="s">
        <v>12</v>
      </c>
      <c r="E13" s="295" t="s">
        <v>314</v>
      </c>
      <c r="F13" s="302">
        <v>-1000</v>
      </c>
      <c r="G13" s="307">
        <v>998486</v>
      </c>
      <c r="H13" s="308">
        <v>998486</v>
      </c>
      <c r="I13" s="308">
        <f t="shared" si="0"/>
        <v>0</v>
      </c>
      <c r="J13" s="308">
        <f t="shared" si="1"/>
        <v>0</v>
      </c>
      <c r="K13" s="309">
        <f t="shared" si="2"/>
        <v>0</v>
      </c>
      <c r="L13" s="307">
        <v>992013</v>
      </c>
      <c r="M13" s="308">
        <v>992056</v>
      </c>
      <c r="N13" s="308">
        <f>L13-M13</f>
        <v>-43</v>
      </c>
      <c r="O13" s="308">
        <f>$F13*N13</f>
        <v>43000</v>
      </c>
      <c r="P13" s="309">
        <f>O13/1000000</f>
        <v>0.043</v>
      </c>
      <c r="Q13" s="414"/>
    </row>
    <row r="14" spans="1:17" ht="12" customHeight="1">
      <c r="A14" s="253">
        <v>6</v>
      </c>
      <c r="B14" s="311" t="s">
        <v>15</v>
      </c>
      <c r="C14" s="302">
        <v>5295137</v>
      </c>
      <c r="D14" s="314" t="s">
        <v>12</v>
      </c>
      <c r="E14" s="295" t="s">
        <v>314</v>
      </c>
      <c r="F14" s="302">
        <v>-1000</v>
      </c>
      <c r="G14" s="307">
        <v>898569</v>
      </c>
      <c r="H14" s="308">
        <v>898537</v>
      </c>
      <c r="I14" s="308">
        <f t="shared" si="0"/>
        <v>32</v>
      </c>
      <c r="J14" s="308">
        <f t="shared" si="1"/>
        <v>-32000</v>
      </c>
      <c r="K14" s="309">
        <f t="shared" si="2"/>
        <v>-0.032</v>
      </c>
      <c r="L14" s="307">
        <v>26750</v>
      </c>
      <c r="M14" s="308">
        <v>26824</v>
      </c>
      <c r="N14" s="308">
        <f>L14-M14</f>
        <v>-74</v>
      </c>
      <c r="O14" s="308">
        <f>$F14*N14</f>
        <v>74000</v>
      </c>
      <c r="P14" s="309">
        <f>O14/1000000</f>
        <v>0.074</v>
      </c>
      <c r="Q14" s="414"/>
    </row>
    <row r="15" spans="1:17" ht="12" customHeight="1">
      <c r="A15" s="253"/>
      <c r="B15" s="311"/>
      <c r="C15" s="302"/>
      <c r="D15" s="314"/>
      <c r="E15" s="295"/>
      <c r="F15" s="302"/>
      <c r="G15" s="307"/>
      <c r="H15" s="308"/>
      <c r="I15" s="308"/>
      <c r="J15" s="308"/>
      <c r="K15" s="309"/>
      <c r="L15" s="307"/>
      <c r="M15" s="308"/>
      <c r="N15" s="308"/>
      <c r="O15" s="308"/>
      <c r="P15" s="309"/>
      <c r="Q15" s="414"/>
    </row>
    <row r="16" spans="1:17" ht="12" customHeight="1">
      <c r="A16" s="253"/>
      <c r="B16" s="312" t="s">
        <v>20</v>
      </c>
      <c r="C16" s="302"/>
      <c r="D16" s="315"/>
      <c r="E16" s="295"/>
      <c r="F16" s="302"/>
      <c r="G16" s="307"/>
      <c r="H16" s="308"/>
      <c r="I16" s="308"/>
      <c r="J16" s="308"/>
      <c r="K16" s="309"/>
      <c r="L16" s="307"/>
      <c r="M16" s="308"/>
      <c r="N16" s="308"/>
      <c r="O16" s="308"/>
      <c r="P16" s="309"/>
      <c r="Q16" s="414"/>
    </row>
    <row r="17" spans="1:17" ht="12" customHeight="1">
      <c r="A17" s="253">
        <v>7</v>
      </c>
      <c r="B17" s="311" t="s">
        <v>456</v>
      </c>
      <c r="C17" s="302">
        <v>4864964</v>
      </c>
      <c r="D17" s="314" t="s">
        <v>12</v>
      </c>
      <c r="E17" s="295" t="s">
        <v>314</v>
      </c>
      <c r="F17" s="302">
        <v>-1000</v>
      </c>
      <c r="G17" s="307">
        <v>7698</v>
      </c>
      <c r="H17" s="308">
        <v>5573</v>
      </c>
      <c r="I17" s="308">
        <f>G17-H17</f>
        <v>2125</v>
      </c>
      <c r="J17" s="308">
        <f>$F17*I17</f>
        <v>-2125000</v>
      </c>
      <c r="K17" s="309">
        <f>J17/1000000</f>
        <v>-2.125</v>
      </c>
      <c r="L17" s="307">
        <v>5</v>
      </c>
      <c r="M17" s="308">
        <v>5</v>
      </c>
      <c r="N17" s="308">
        <f>L17-M17</f>
        <v>0</v>
      </c>
      <c r="O17" s="308">
        <f>$F17*N17</f>
        <v>0</v>
      </c>
      <c r="P17" s="309">
        <f>O17/1000000</f>
        <v>0</v>
      </c>
      <c r="Q17" s="414"/>
    </row>
    <row r="18" spans="1:17" ht="12" customHeight="1">
      <c r="A18" s="253">
        <v>8</v>
      </c>
      <c r="B18" s="311" t="s">
        <v>15</v>
      </c>
      <c r="C18" s="302">
        <v>4865022</v>
      </c>
      <c r="D18" s="314" t="s">
        <v>12</v>
      </c>
      <c r="E18" s="295" t="s">
        <v>314</v>
      </c>
      <c r="F18" s="302">
        <v>-1000</v>
      </c>
      <c r="G18" s="307">
        <v>19866</v>
      </c>
      <c r="H18" s="308">
        <v>18029</v>
      </c>
      <c r="I18" s="308">
        <f>G18-H18</f>
        <v>1837</v>
      </c>
      <c r="J18" s="308">
        <f>$F18*I18</f>
        <v>-1837000</v>
      </c>
      <c r="K18" s="309">
        <f>J18/1000000</f>
        <v>-1.837</v>
      </c>
      <c r="L18" s="307">
        <v>998221</v>
      </c>
      <c r="M18" s="308">
        <v>998221</v>
      </c>
      <c r="N18" s="308">
        <f>L18-M18</f>
        <v>0</v>
      </c>
      <c r="O18" s="308">
        <f>$F18*N18</f>
        <v>0</v>
      </c>
      <c r="P18" s="309">
        <f>O18/1000000</f>
        <v>0</v>
      </c>
      <c r="Q18" s="425"/>
    </row>
    <row r="19" spans="1:17" ht="12" customHeight="1">
      <c r="A19" s="253">
        <v>9</v>
      </c>
      <c r="B19" s="311" t="s">
        <v>21</v>
      </c>
      <c r="C19" s="302">
        <v>4864997</v>
      </c>
      <c r="D19" s="314" t="s">
        <v>12</v>
      </c>
      <c r="E19" s="295" t="s">
        <v>314</v>
      </c>
      <c r="F19" s="302">
        <v>-1000</v>
      </c>
      <c r="G19" s="307">
        <v>13110</v>
      </c>
      <c r="H19" s="308">
        <v>11141</v>
      </c>
      <c r="I19" s="308">
        <f>G19-H19</f>
        <v>1969</v>
      </c>
      <c r="J19" s="308">
        <f>$F19*I19</f>
        <v>-1969000</v>
      </c>
      <c r="K19" s="309">
        <f>J19/1000000</f>
        <v>-1.969</v>
      </c>
      <c r="L19" s="307">
        <v>997685</v>
      </c>
      <c r="M19" s="308">
        <v>997685</v>
      </c>
      <c r="N19" s="308">
        <f>L19-M19</f>
        <v>0</v>
      </c>
      <c r="O19" s="308">
        <f>$F19*N19</f>
        <v>0</v>
      </c>
      <c r="P19" s="309">
        <f>O19/1000000</f>
        <v>0</v>
      </c>
      <c r="Q19" s="424"/>
    </row>
    <row r="20" spans="1:17" ht="12" customHeight="1">
      <c r="A20" s="253">
        <v>10</v>
      </c>
      <c r="B20" s="311" t="s">
        <v>22</v>
      </c>
      <c r="C20" s="302">
        <v>5295166</v>
      </c>
      <c r="D20" s="314" t="s">
        <v>12</v>
      </c>
      <c r="E20" s="295" t="s">
        <v>314</v>
      </c>
      <c r="F20" s="302">
        <v>-500</v>
      </c>
      <c r="G20" s="307">
        <v>974015</v>
      </c>
      <c r="H20" s="308">
        <v>971550</v>
      </c>
      <c r="I20" s="308">
        <f>G20-H20</f>
        <v>2465</v>
      </c>
      <c r="J20" s="308">
        <f>$F20*I20</f>
        <v>-1232500</v>
      </c>
      <c r="K20" s="309">
        <f>J20/1000000</f>
        <v>-1.2325</v>
      </c>
      <c r="L20" s="307">
        <v>838761</v>
      </c>
      <c r="M20" s="308">
        <v>838761</v>
      </c>
      <c r="N20" s="308">
        <f>L20-M20</f>
        <v>0</v>
      </c>
      <c r="O20" s="308">
        <f>$F20*N20</f>
        <v>0</v>
      </c>
      <c r="P20" s="309">
        <f>O20/1000000</f>
        <v>0</v>
      </c>
      <c r="Q20" s="414"/>
    </row>
    <row r="21" spans="1:17" ht="12" customHeight="1">
      <c r="A21" s="253"/>
      <c r="B21" s="312" t="s">
        <v>23</v>
      </c>
      <c r="C21" s="302"/>
      <c r="D21" s="315"/>
      <c r="E21" s="295"/>
      <c r="F21" s="302"/>
      <c r="G21" s="307"/>
      <c r="H21" s="308"/>
      <c r="I21" s="308"/>
      <c r="J21" s="308"/>
      <c r="K21" s="309"/>
      <c r="L21" s="307"/>
      <c r="M21" s="308"/>
      <c r="N21" s="308"/>
      <c r="O21" s="308"/>
      <c r="P21" s="309"/>
      <c r="Q21" s="414"/>
    </row>
    <row r="22" spans="1:17" ht="12" customHeight="1">
      <c r="A22" s="253">
        <v>11</v>
      </c>
      <c r="B22" s="311" t="s">
        <v>14</v>
      </c>
      <c r="C22" s="302">
        <v>4864930</v>
      </c>
      <c r="D22" s="314" t="s">
        <v>12</v>
      </c>
      <c r="E22" s="295" t="s">
        <v>314</v>
      </c>
      <c r="F22" s="302">
        <v>-1000</v>
      </c>
      <c r="G22" s="307">
        <v>1126</v>
      </c>
      <c r="H22" s="308">
        <v>999</v>
      </c>
      <c r="I22" s="308">
        <f aca="true" t="shared" si="3" ref="I22:I27">G22-H22</f>
        <v>127</v>
      </c>
      <c r="J22" s="308">
        <f aca="true" t="shared" si="4" ref="J22:J27">$F22*I22</f>
        <v>-127000</v>
      </c>
      <c r="K22" s="309">
        <f aca="true" t="shared" si="5" ref="K22:K27">J22/1000000</f>
        <v>-0.127</v>
      </c>
      <c r="L22" s="307">
        <v>998780</v>
      </c>
      <c r="M22" s="308">
        <v>998780</v>
      </c>
      <c r="N22" s="308">
        <f aca="true" t="shared" si="6" ref="N22:N27">L22-M22</f>
        <v>0</v>
      </c>
      <c r="O22" s="308">
        <f aca="true" t="shared" si="7" ref="O22:O27">$F22*N22</f>
        <v>0</v>
      </c>
      <c r="P22" s="309">
        <f aca="true" t="shared" si="8" ref="P22:P27">O22/1000000</f>
        <v>0</v>
      </c>
      <c r="Q22" s="425"/>
    </row>
    <row r="23" spans="1:17" ht="12" customHeight="1">
      <c r="A23" s="253">
        <v>12</v>
      </c>
      <c r="B23" s="311" t="s">
        <v>24</v>
      </c>
      <c r="C23" s="302">
        <v>5128411</v>
      </c>
      <c r="D23" s="314" t="s">
        <v>12</v>
      </c>
      <c r="E23" s="295" t="s">
        <v>314</v>
      </c>
      <c r="F23" s="302">
        <v>-1000</v>
      </c>
      <c r="G23" s="307">
        <v>8847</v>
      </c>
      <c r="H23" s="308">
        <v>7852</v>
      </c>
      <c r="I23" s="308">
        <f>G23-H23</f>
        <v>995</v>
      </c>
      <c r="J23" s="308">
        <f>$F23*I23</f>
        <v>-995000</v>
      </c>
      <c r="K23" s="309">
        <f>J23/1000000</f>
        <v>-0.995</v>
      </c>
      <c r="L23" s="307">
        <v>999897</v>
      </c>
      <c r="M23" s="308">
        <v>999897</v>
      </c>
      <c r="N23" s="308">
        <f>L23-M23</f>
        <v>0</v>
      </c>
      <c r="O23" s="308">
        <f>$F23*N23</f>
        <v>0</v>
      </c>
      <c r="P23" s="309">
        <f>O23/1000000</f>
        <v>0</v>
      </c>
      <c r="Q23" s="425"/>
    </row>
    <row r="24" spans="1:17" ht="12" customHeight="1">
      <c r="A24" s="253">
        <v>13</v>
      </c>
      <c r="B24" s="311" t="s">
        <v>21</v>
      </c>
      <c r="C24" s="302">
        <v>4864922</v>
      </c>
      <c r="D24" s="314" t="s">
        <v>12</v>
      </c>
      <c r="E24" s="295" t="s">
        <v>314</v>
      </c>
      <c r="F24" s="302">
        <v>-1000</v>
      </c>
      <c r="G24" s="307">
        <v>50121</v>
      </c>
      <c r="H24" s="308">
        <v>48354</v>
      </c>
      <c r="I24" s="308">
        <f t="shared" si="3"/>
        <v>1767</v>
      </c>
      <c r="J24" s="308">
        <f t="shared" si="4"/>
        <v>-1767000</v>
      </c>
      <c r="K24" s="309">
        <f t="shared" si="5"/>
        <v>-1.767</v>
      </c>
      <c r="L24" s="307">
        <v>996715</v>
      </c>
      <c r="M24" s="308">
        <v>996715</v>
      </c>
      <c r="N24" s="308">
        <f t="shared" si="6"/>
        <v>0</v>
      </c>
      <c r="O24" s="308">
        <f t="shared" si="7"/>
        <v>0</v>
      </c>
      <c r="P24" s="309">
        <f t="shared" si="8"/>
        <v>0</v>
      </c>
      <c r="Q24" s="424"/>
    </row>
    <row r="25" spans="1:17" s="797" customFormat="1" ht="12" customHeight="1">
      <c r="A25" s="813">
        <v>14</v>
      </c>
      <c r="B25" s="814" t="s">
        <v>22</v>
      </c>
      <c r="C25" s="799">
        <v>40001535</v>
      </c>
      <c r="D25" s="800" t="s">
        <v>12</v>
      </c>
      <c r="E25" s="801" t="s">
        <v>314</v>
      </c>
      <c r="F25" s="799">
        <v>-1</v>
      </c>
      <c r="G25" s="793">
        <v>19469</v>
      </c>
      <c r="H25" s="794">
        <v>18061</v>
      </c>
      <c r="I25" s="794">
        <f t="shared" si="3"/>
        <v>1408</v>
      </c>
      <c r="J25" s="794">
        <f t="shared" si="4"/>
        <v>-1408</v>
      </c>
      <c r="K25" s="802">
        <f>J25/1000</f>
        <v>-1.408</v>
      </c>
      <c r="L25" s="793">
        <v>99999724</v>
      </c>
      <c r="M25" s="794">
        <v>99999724</v>
      </c>
      <c r="N25" s="794">
        <f t="shared" si="6"/>
        <v>0</v>
      </c>
      <c r="O25" s="794">
        <f t="shared" si="7"/>
        <v>0</v>
      </c>
      <c r="P25" s="802">
        <f>O25/1000</f>
        <v>0</v>
      </c>
      <c r="Q25" s="815"/>
    </row>
    <row r="26" spans="1:17" ht="12" customHeight="1">
      <c r="A26" s="253">
        <v>15</v>
      </c>
      <c r="B26" s="311" t="s">
        <v>438</v>
      </c>
      <c r="C26" s="302">
        <v>4902494</v>
      </c>
      <c r="D26" s="314" t="s">
        <v>12</v>
      </c>
      <c r="E26" s="295" t="s">
        <v>314</v>
      </c>
      <c r="F26" s="302">
        <v>1000</v>
      </c>
      <c r="G26" s="307">
        <v>761182</v>
      </c>
      <c r="H26" s="308">
        <v>768097</v>
      </c>
      <c r="I26" s="308">
        <f t="shared" si="3"/>
        <v>-6915</v>
      </c>
      <c r="J26" s="308">
        <f t="shared" si="4"/>
        <v>-6915000</v>
      </c>
      <c r="K26" s="309">
        <f t="shared" si="5"/>
        <v>-6.915</v>
      </c>
      <c r="L26" s="307">
        <v>999752</v>
      </c>
      <c r="M26" s="308">
        <v>999752</v>
      </c>
      <c r="N26" s="308">
        <f t="shared" si="6"/>
        <v>0</v>
      </c>
      <c r="O26" s="308">
        <f t="shared" si="7"/>
        <v>0</v>
      </c>
      <c r="P26" s="309">
        <f t="shared" si="8"/>
        <v>0</v>
      </c>
      <c r="Q26" s="414"/>
    </row>
    <row r="27" spans="1:17" s="797" customFormat="1" ht="12" customHeight="1">
      <c r="A27" s="813">
        <v>16</v>
      </c>
      <c r="B27" s="814" t="s">
        <v>437</v>
      </c>
      <c r="C27" s="799">
        <v>4902484</v>
      </c>
      <c r="D27" s="800" t="s">
        <v>12</v>
      </c>
      <c r="E27" s="801" t="s">
        <v>314</v>
      </c>
      <c r="F27" s="799">
        <v>500</v>
      </c>
      <c r="G27" s="793">
        <v>883265</v>
      </c>
      <c r="H27" s="794">
        <v>888588</v>
      </c>
      <c r="I27" s="794">
        <f t="shared" si="3"/>
        <v>-5323</v>
      </c>
      <c r="J27" s="794">
        <f t="shared" si="4"/>
        <v>-2661500</v>
      </c>
      <c r="K27" s="802">
        <f t="shared" si="5"/>
        <v>-2.6615</v>
      </c>
      <c r="L27" s="793">
        <v>999995</v>
      </c>
      <c r="M27" s="794">
        <v>999995</v>
      </c>
      <c r="N27" s="794">
        <f t="shared" si="6"/>
        <v>0</v>
      </c>
      <c r="O27" s="794">
        <f t="shared" si="7"/>
        <v>0</v>
      </c>
      <c r="P27" s="802">
        <f t="shared" si="8"/>
        <v>0</v>
      </c>
      <c r="Q27" s="809"/>
    </row>
    <row r="28" spans="1:17" s="797" customFormat="1" ht="12" customHeight="1">
      <c r="A28" s="813"/>
      <c r="B28" s="814"/>
      <c r="C28" s="799"/>
      <c r="D28" s="800"/>
      <c r="E28" s="801"/>
      <c r="F28" s="799"/>
      <c r="G28" s="793"/>
      <c r="H28" s="794"/>
      <c r="I28" s="794"/>
      <c r="J28" s="794"/>
      <c r="K28" s="802">
        <v>5.87</v>
      </c>
      <c r="L28" s="793"/>
      <c r="M28" s="794"/>
      <c r="N28" s="794"/>
      <c r="O28" s="794"/>
      <c r="P28" s="802"/>
      <c r="Q28" s="809" t="s">
        <v>469</v>
      </c>
    </row>
    <row r="29" spans="1:17" ht="12" customHeight="1">
      <c r="A29" s="253"/>
      <c r="B29" s="312" t="s">
        <v>403</v>
      </c>
      <c r="C29" s="302"/>
      <c r="D29" s="314"/>
      <c r="E29" s="295"/>
      <c r="F29" s="302"/>
      <c r="G29" s="307"/>
      <c r="H29" s="308"/>
      <c r="I29" s="308"/>
      <c r="J29" s="308"/>
      <c r="K29" s="309"/>
      <c r="L29" s="307"/>
      <c r="M29" s="308"/>
      <c r="N29" s="308"/>
      <c r="O29" s="308"/>
      <c r="P29" s="309"/>
      <c r="Q29" s="809"/>
    </row>
    <row r="30" spans="1:17" ht="12" customHeight="1">
      <c r="A30" s="253">
        <v>17</v>
      </c>
      <c r="B30" s="311" t="s">
        <v>14</v>
      </c>
      <c r="C30" s="302">
        <v>4864963</v>
      </c>
      <c r="D30" s="314" t="s">
        <v>12</v>
      </c>
      <c r="E30" s="295" t="s">
        <v>314</v>
      </c>
      <c r="F30" s="302">
        <v>-1000</v>
      </c>
      <c r="G30" s="307">
        <v>12322</v>
      </c>
      <c r="H30" s="308">
        <v>11905</v>
      </c>
      <c r="I30" s="308">
        <f>G30-H30</f>
        <v>417</v>
      </c>
      <c r="J30" s="308">
        <f>$F30*I30</f>
        <v>-417000</v>
      </c>
      <c r="K30" s="309">
        <f>J30/1000000</f>
        <v>-0.417</v>
      </c>
      <c r="L30" s="307">
        <v>999932</v>
      </c>
      <c r="M30" s="308">
        <v>999932</v>
      </c>
      <c r="N30" s="308">
        <f>L30-M30</f>
        <v>0</v>
      </c>
      <c r="O30" s="308">
        <f>$F30*N30</f>
        <v>0</v>
      </c>
      <c r="P30" s="309">
        <f>O30/1000000</f>
        <v>0</v>
      </c>
      <c r="Q30" s="414"/>
    </row>
    <row r="31" spans="1:17" ht="12" customHeight="1">
      <c r="A31" s="253">
        <v>18</v>
      </c>
      <c r="B31" s="311" t="s">
        <v>15</v>
      </c>
      <c r="C31" s="302">
        <v>5128462</v>
      </c>
      <c r="D31" s="314" t="s">
        <v>12</v>
      </c>
      <c r="E31" s="295" t="s">
        <v>314</v>
      </c>
      <c r="F31" s="302">
        <v>-500</v>
      </c>
      <c r="G31" s="307">
        <v>62194</v>
      </c>
      <c r="H31" s="308">
        <v>61775</v>
      </c>
      <c r="I31" s="308">
        <f>G31-H31</f>
        <v>419</v>
      </c>
      <c r="J31" s="308">
        <f>$F31*I31</f>
        <v>-209500</v>
      </c>
      <c r="K31" s="309">
        <f>J31/1000000</f>
        <v>-0.2095</v>
      </c>
      <c r="L31" s="307">
        <v>358</v>
      </c>
      <c r="M31" s="308">
        <v>332</v>
      </c>
      <c r="N31" s="308">
        <f>L31-M31</f>
        <v>26</v>
      </c>
      <c r="O31" s="308">
        <f>$F31*N31</f>
        <v>-13000</v>
      </c>
      <c r="P31" s="309">
        <f>O31/1000000</f>
        <v>-0.013</v>
      </c>
      <c r="Q31" s="414"/>
    </row>
    <row r="32" spans="1:17" ht="12" customHeight="1">
      <c r="A32" s="253">
        <v>19</v>
      </c>
      <c r="B32" s="311" t="s">
        <v>16</v>
      </c>
      <c r="C32" s="302">
        <v>4865052</v>
      </c>
      <c r="D32" s="314" t="s">
        <v>12</v>
      </c>
      <c r="E32" s="295" t="s">
        <v>314</v>
      </c>
      <c r="F32" s="302">
        <v>-1000</v>
      </c>
      <c r="G32" s="307">
        <v>53732</v>
      </c>
      <c r="H32" s="308">
        <v>52920</v>
      </c>
      <c r="I32" s="308">
        <f>G32-H32</f>
        <v>812</v>
      </c>
      <c r="J32" s="308">
        <f>$F32*I32</f>
        <v>-812000</v>
      </c>
      <c r="K32" s="309">
        <f>J32/1000000</f>
        <v>-0.812</v>
      </c>
      <c r="L32" s="307">
        <v>998662</v>
      </c>
      <c r="M32" s="308">
        <v>998652</v>
      </c>
      <c r="N32" s="308">
        <f>L32-M32</f>
        <v>10</v>
      </c>
      <c r="O32" s="308">
        <f>$F32*N32</f>
        <v>-10000</v>
      </c>
      <c r="P32" s="309">
        <f>O32/1000000</f>
        <v>-0.01</v>
      </c>
      <c r="Q32" s="414"/>
    </row>
    <row r="33" spans="1:17" ht="12" customHeight="1">
      <c r="A33" s="253"/>
      <c r="B33" s="312" t="s">
        <v>25</v>
      </c>
      <c r="C33" s="302"/>
      <c r="D33" s="315"/>
      <c r="E33" s="295"/>
      <c r="F33" s="302"/>
      <c r="G33" s="307"/>
      <c r="H33" s="308"/>
      <c r="I33" s="308"/>
      <c r="J33" s="308"/>
      <c r="K33" s="309"/>
      <c r="L33" s="307"/>
      <c r="M33" s="308"/>
      <c r="N33" s="308"/>
      <c r="O33" s="308"/>
      <c r="P33" s="309"/>
      <c r="Q33" s="414"/>
    </row>
    <row r="34" spans="1:17" ht="12" customHeight="1">
      <c r="A34" s="253">
        <v>20</v>
      </c>
      <c r="B34" s="311" t="s">
        <v>398</v>
      </c>
      <c r="C34" s="302">
        <v>4864836</v>
      </c>
      <c r="D34" s="314" t="s">
        <v>12</v>
      </c>
      <c r="E34" s="295" t="s">
        <v>314</v>
      </c>
      <c r="F34" s="302">
        <v>1000</v>
      </c>
      <c r="G34" s="307">
        <v>999861</v>
      </c>
      <c r="H34" s="308">
        <v>999861</v>
      </c>
      <c r="I34" s="308">
        <f aca="true" t="shared" si="9" ref="I34:I41">G34-H34</f>
        <v>0</v>
      </c>
      <c r="J34" s="308">
        <f aca="true" t="shared" si="10" ref="J34:J41">$F34*I34</f>
        <v>0</v>
      </c>
      <c r="K34" s="309">
        <f aca="true" t="shared" si="11" ref="K34:K41">J34/1000000</f>
        <v>0</v>
      </c>
      <c r="L34" s="307">
        <v>989633</v>
      </c>
      <c r="M34" s="308">
        <v>989727</v>
      </c>
      <c r="N34" s="308">
        <f aca="true" t="shared" si="12" ref="N34:N40">L34-M34</f>
        <v>-94</v>
      </c>
      <c r="O34" s="308">
        <f aca="true" t="shared" si="13" ref="O34:O40">$F34*N34</f>
        <v>-94000</v>
      </c>
      <c r="P34" s="309">
        <f aca="true" t="shared" si="14" ref="P34:P40">O34/1000000</f>
        <v>-0.094</v>
      </c>
      <c r="Q34" s="441"/>
    </row>
    <row r="35" spans="1:17" ht="12" customHeight="1">
      <c r="A35" s="253">
        <v>21</v>
      </c>
      <c r="B35" s="311" t="s">
        <v>26</v>
      </c>
      <c r="C35" s="302">
        <v>4865182</v>
      </c>
      <c r="D35" s="314" t="s">
        <v>12</v>
      </c>
      <c r="E35" s="295" t="s">
        <v>314</v>
      </c>
      <c r="F35" s="302">
        <v>4000</v>
      </c>
      <c r="G35" s="307">
        <v>999935</v>
      </c>
      <c r="H35" s="308">
        <v>999936</v>
      </c>
      <c r="I35" s="308">
        <f t="shared" si="9"/>
        <v>-1</v>
      </c>
      <c r="J35" s="308">
        <f t="shared" si="10"/>
        <v>-4000</v>
      </c>
      <c r="K35" s="309">
        <f t="shared" si="11"/>
        <v>-0.004</v>
      </c>
      <c r="L35" s="307">
        <v>999958</v>
      </c>
      <c r="M35" s="308">
        <v>999971</v>
      </c>
      <c r="N35" s="308">
        <f t="shared" si="12"/>
        <v>-13</v>
      </c>
      <c r="O35" s="308">
        <f t="shared" si="13"/>
        <v>-52000</v>
      </c>
      <c r="P35" s="309">
        <f t="shared" si="14"/>
        <v>-0.052</v>
      </c>
      <c r="Q35" s="414"/>
    </row>
    <row r="36" spans="1:17" ht="12" customHeight="1">
      <c r="A36" s="253">
        <v>22</v>
      </c>
      <c r="B36" s="311" t="s">
        <v>27</v>
      </c>
      <c r="C36" s="302">
        <v>4864880</v>
      </c>
      <c r="D36" s="314" t="s">
        <v>12</v>
      </c>
      <c r="E36" s="295" t="s">
        <v>314</v>
      </c>
      <c r="F36" s="302">
        <v>500</v>
      </c>
      <c r="G36" s="307">
        <v>1355</v>
      </c>
      <c r="H36" s="308">
        <v>1355</v>
      </c>
      <c r="I36" s="308">
        <f t="shared" si="9"/>
        <v>0</v>
      </c>
      <c r="J36" s="308">
        <f t="shared" si="10"/>
        <v>0</v>
      </c>
      <c r="K36" s="309">
        <f t="shared" si="11"/>
        <v>0</v>
      </c>
      <c r="L36" s="307">
        <v>14435</v>
      </c>
      <c r="M36" s="308">
        <v>14180</v>
      </c>
      <c r="N36" s="308">
        <f t="shared" si="12"/>
        <v>255</v>
      </c>
      <c r="O36" s="308">
        <f t="shared" si="13"/>
        <v>127500</v>
      </c>
      <c r="P36" s="309">
        <f t="shared" si="14"/>
        <v>0.1275</v>
      </c>
      <c r="Q36" s="414"/>
    </row>
    <row r="37" spans="1:17" ht="12" customHeight="1">
      <c r="A37" s="253">
        <v>23</v>
      </c>
      <c r="B37" s="311" t="s">
        <v>28</v>
      </c>
      <c r="C37" s="302">
        <v>5295128</v>
      </c>
      <c r="D37" s="314" t="s">
        <v>12</v>
      </c>
      <c r="E37" s="295" t="s">
        <v>314</v>
      </c>
      <c r="F37" s="302">
        <v>50</v>
      </c>
      <c r="G37" s="307">
        <v>37387</v>
      </c>
      <c r="H37" s="308">
        <v>37291</v>
      </c>
      <c r="I37" s="308">
        <f t="shared" si="9"/>
        <v>96</v>
      </c>
      <c r="J37" s="308">
        <f t="shared" si="10"/>
        <v>4800</v>
      </c>
      <c r="K37" s="309">
        <f t="shared" si="11"/>
        <v>0.0048</v>
      </c>
      <c r="L37" s="307">
        <v>186709</v>
      </c>
      <c r="M37" s="308">
        <v>185562</v>
      </c>
      <c r="N37" s="308">
        <f t="shared" si="12"/>
        <v>1147</v>
      </c>
      <c r="O37" s="308">
        <f t="shared" si="13"/>
        <v>57350</v>
      </c>
      <c r="P37" s="309">
        <f t="shared" si="14"/>
        <v>0.05735</v>
      </c>
      <c r="Q37" s="414"/>
    </row>
    <row r="38" spans="1:17" ht="12" customHeight="1">
      <c r="A38" s="253">
        <v>24</v>
      </c>
      <c r="B38" s="311" t="s">
        <v>29</v>
      </c>
      <c r="C38" s="302">
        <v>4864865</v>
      </c>
      <c r="D38" s="314" t="s">
        <v>12</v>
      </c>
      <c r="E38" s="295" t="s">
        <v>314</v>
      </c>
      <c r="F38" s="302">
        <v>1000</v>
      </c>
      <c r="G38" s="307">
        <v>999769</v>
      </c>
      <c r="H38" s="308">
        <v>999770</v>
      </c>
      <c r="I38" s="308">
        <f t="shared" si="9"/>
        <v>-1</v>
      </c>
      <c r="J38" s="308">
        <f t="shared" si="10"/>
        <v>-1000</v>
      </c>
      <c r="K38" s="309">
        <f t="shared" si="11"/>
        <v>-0.001</v>
      </c>
      <c r="L38" s="307">
        <v>998708</v>
      </c>
      <c r="M38" s="308">
        <v>998802</v>
      </c>
      <c r="N38" s="308">
        <f t="shared" si="12"/>
        <v>-94</v>
      </c>
      <c r="O38" s="308">
        <f t="shared" si="13"/>
        <v>-94000</v>
      </c>
      <c r="P38" s="309">
        <f t="shared" si="14"/>
        <v>-0.094</v>
      </c>
      <c r="Q38" s="425"/>
    </row>
    <row r="39" spans="1:17" ht="12" customHeight="1">
      <c r="A39" s="253">
        <v>25</v>
      </c>
      <c r="B39" s="311" t="s">
        <v>340</v>
      </c>
      <c r="C39" s="302">
        <v>4864873</v>
      </c>
      <c r="D39" s="314" t="s">
        <v>12</v>
      </c>
      <c r="E39" s="295" t="s">
        <v>314</v>
      </c>
      <c r="F39" s="302">
        <v>1000</v>
      </c>
      <c r="G39" s="307">
        <v>999451</v>
      </c>
      <c r="H39" s="308">
        <v>999451</v>
      </c>
      <c r="I39" s="308">
        <f t="shared" si="9"/>
        <v>0</v>
      </c>
      <c r="J39" s="308">
        <f t="shared" si="10"/>
        <v>0</v>
      </c>
      <c r="K39" s="309">
        <f t="shared" si="11"/>
        <v>0</v>
      </c>
      <c r="L39" s="307">
        <v>999150</v>
      </c>
      <c r="M39" s="308">
        <v>999090</v>
      </c>
      <c r="N39" s="308">
        <f t="shared" si="12"/>
        <v>60</v>
      </c>
      <c r="O39" s="308">
        <f t="shared" si="13"/>
        <v>60000</v>
      </c>
      <c r="P39" s="309">
        <f t="shared" si="14"/>
        <v>0.06</v>
      </c>
      <c r="Q39" s="424"/>
    </row>
    <row r="40" spans="1:17" ht="12" customHeight="1">
      <c r="A40" s="253">
        <v>26</v>
      </c>
      <c r="B40" s="311" t="s">
        <v>380</v>
      </c>
      <c r="C40" s="302">
        <v>5295124</v>
      </c>
      <c r="D40" s="314" t="s">
        <v>12</v>
      </c>
      <c r="E40" s="295" t="s">
        <v>314</v>
      </c>
      <c r="F40" s="302">
        <v>100</v>
      </c>
      <c r="G40" s="307">
        <v>43830</v>
      </c>
      <c r="H40" s="308">
        <v>43890</v>
      </c>
      <c r="I40" s="308">
        <f t="shared" si="9"/>
        <v>-60</v>
      </c>
      <c r="J40" s="308">
        <f t="shared" si="10"/>
        <v>-6000</v>
      </c>
      <c r="K40" s="309">
        <f t="shared" si="11"/>
        <v>-0.006</v>
      </c>
      <c r="L40" s="307">
        <v>192177</v>
      </c>
      <c r="M40" s="308">
        <v>192190</v>
      </c>
      <c r="N40" s="308">
        <f t="shared" si="12"/>
        <v>-13</v>
      </c>
      <c r="O40" s="308">
        <f t="shared" si="13"/>
        <v>-1300</v>
      </c>
      <c r="P40" s="309">
        <f t="shared" si="14"/>
        <v>-0.0013</v>
      </c>
      <c r="Q40" s="424"/>
    </row>
    <row r="41" spans="1:17" ht="12" customHeight="1">
      <c r="A41" s="253"/>
      <c r="B41" s="311"/>
      <c r="C41" s="302"/>
      <c r="D41" s="314"/>
      <c r="E41" s="295"/>
      <c r="F41" s="302">
        <v>100</v>
      </c>
      <c r="G41" s="307">
        <v>45602</v>
      </c>
      <c r="H41" s="308">
        <v>46371</v>
      </c>
      <c r="I41" s="308">
        <f t="shared" si="9"/>
        <v>-769</v>
      </c>
      <c r="J41" s="308">
        <f t="shared" si="10"/>
        <v>-76900</v>
      </c>
      <c r="K41" s="309">
        <f t="shared" si="11"/>
        <v>-0.0769</v>
      </c>
      <c r="L41" s="307"/>
      <c r="M41" s="308"/>
      <c r="N41" s="308"/>
      <c r="O41" s="308"/>
      <c r="P41" s="309"/>
      <c r="Q41" s="424"/>
    </row>
    <row r="42" spans="1:17" ht="12" customHeight="1">
      <c r="A42" s="253"/>
      <c r="B42" s="313" t="s">
        <v>30</v>
      </c>
      <c r="C42" s="302"/>
      <c r="D42" s="314"/>
      <c r="E42" s="295"/>
      <c r="F42" s="302"/>
      <c r="G42" s="307"/>
      <c r="H42" s="308"/>
      <c r="I42" s="308"/>
      <c r="J42" s="308"/>
      <c r="K42" s="309"/>
      <c r="L42" s="307"/>
      <c r="M42" s="308"/>
      <c r="N42" s="308"/>
      <c r="O42" s="308"/>
      <c r="P42" s="309"/>
      <c r="Q42" s="414"/>
    </row>
    <row r="43" spans="1:17" ht="12" customHeight="1">
      <c r="A43" s="253">
        <v>27</v>
      </c>
      <c r="B43" s="311" t="s">
        <v>337</v>
      </c>
      <c r="C43" s="302">
        <v>5128473</v>
      </c>
      <c r="D43" s="314" t="s">
        <v>12</v>
      </c>
      <c r="E43" s="295" t="s">
        <v>314</v>
      </c>
      <c r="F43" s="302">
        <v>1000</v>
      </c>
      <c r="G43" s="307">
        <v>994594</v>
      </c>
      <c r="H43" s="308">
        <v>994854</v>
      </c>
      <c r="I43" s="308">
        <f>G43-H43</f>
        <v>-260</v>
      </c>
      <c r="J43" s="308">
        <f>$F43*I43</f>
        <v>-260000</v>
      </c>
      <c r="K43" s="309">
        <f>J43/1000000</f>
        <v>-0.26</v>
      </c>
      <c r="L43" s="307">
        <v>999456</v>
      </c>
      <c r="M43" s="308">
        <v>999457</v>
      </c>
      <c r="N43" s="308">
        <f>L43-M43</f>
        <v>-1</v>
      </c>
      <c r="O43" s="308">
        <f>$F43*N43</f>
        <v>-1000</v>
      </c>
      <c r="P43" s="309">
        <f>O43/1000000</f>
        <v>-0.001</v>
      </c>
      <c r="Q43" s="424"/>
    </row>
    <row r="44" spans="1:17" ht="12" customHeight="1">
      <c r="A44" s="253">
        <v>28</v>
      </c>
      <c r="B44" s="311" t="s">
        <v>338</v>
      </c>
      <c r="C44" s="302">
        <v>4902482</v>
      </c>
      <c r="D44" s="314" t="s">
        <v>12</v>
      </c>
      <c r="E44" s="295" t="s">
        <v>314</v>
      </c>
      <c r="F44" s="302">
        <v>500</v>
      </c>
      <c r="G44" s="307">
        <v>933555</v>
      </c>
      <c r="H44" s="308">
        <v>940431</v>
      </c>
      <c r="I44" s="308">
        <f>G44-H44</f>
        <v>-6876</v>
      </c>
      <c r="J44" s="308">
        <f>$F44*I44</f>
        <v>-3438000</v>
      </c>
      <c r="K44" s="309">
        <f>J44/1000000</f>
        <v>-3.438</v>
      </c>
      <c r="L44" s="307">
        <v>999897</v>
      </c>
      <c r="M44" s="308">
        <v>999897</v>
      </c>
      <c r="N44" s="308">
        <f>L44-M44</f>
        <v>0</v>
      </c>
      <c r="O44" s="308">
        <f>$F44*N44</f>
        <v>0</v>
      </c>
      <c r="P44" s="309">
        <f>O44/1000000</f>
        <v>0</v>
      </c>
      <c r="Q44" s="424"/>
    </row>
    <row r="45" spans="1:17" ht="12" customHeight="1">
      <c r="A45" s="253">
        <v>29</v>
      </c>
      <c r="B45" s="311" t="s">
        <v>31</v>
      </c>
      <c r="C45" s="302">
        <v>4864791</v>
      </c>
      <c r="D45" s="314" t="s">
        <v>12</v>
      </c>
      <c r="E45" s="295" t="s">
        <v>314</v>
      </c>
      <c r="F45" s="302">
        <v>266.67</v>
      </c>
      <c r="G45" s="307">
        <v>995396</v>
      </c>
      <c r="H45" s="308">
        <v>995694</v>
      </c>
      <c r="I45" s="254">
        <f>G45-H45</f>
        <v>-298</v>
      </c>
      <c r="J45" s="254">
        <f>$F45*I45</f>
        <v>-79467.66</v>
      </c>
      <c r="K45" s="698">
        <f>J45/1000000</f>
        <v>-0.07946766000000001</v>
      </c>
      <c r="L45" s="307">
        <v>999872</v>
      </c>
      <c r="M45" s="308">
        <v>999875</v>
      </c>
      <c r="N45" s="254">
        <f>L45-M45</f>
        <v>-3</v>
      </c>
      <c r="O45" s="254">
        <f>$F45*N45</f>
        <v>-800.01</v>
      </c>
      <c r="P45" s="698">
        <f>O45/1000000</f>
        <v>-0.00080001</v>
      </c>
      <c r="Q45" s="441"/>
    </row>
    <row r="46" spans="1:17" ht="12" customHeight="1">
      <c r="A46" s="253">
        <v>30</v>
      </c>
      <c r="B46" s="311" t="s">
        <v>32</v>
      </c>
      <c r="C46" s="302">
        <v>4864867</v>
      </c>
      <c r="D46" s="314" t="s">
        <v>12</v>
      </c>
      <c r="E46" s="295" t="s">
        <v>314</v>
      </c>
      <c r="F46" s="302">
        <v>500</v>
      </c>
      <c r="G46" s="307">
        <v>2224</v>
      </c>
      <c r="H46" s="308">
        <v>2222</v>
      </c>
      <c r="I46" s="308">
        <f>G46-H46</f>
        <v>2</v>
      </c>
      <c r="J46" s="308">
        <f>$F46*I46</f>
        <v>1000</v>
      </c>
      <c r="K46" s="309">
        <f>J46/1000000</f>
        <v>0.001</v>
      </c>
      <c r="L46" s="307">
        <v>268</v>
      </c>
      <c r="M46" s="308">
        <v>258</v>
      </c>
      <c r="N46" s="308">
        <f>L46-M46</f>
        <v>10</v>
      </c>
      <c r="O46" s="308">
        <f>$F46*N46</f>
        <v>5000</v>
      </c>
      <c r="P46" s="309">
        <f>O46/1000000</f>
        <v>0.005</v>
      </c>
      <c r="Q46" s="414"/>
    </row>
    <row r="47" spans="1:17" ht="12" customHeight="1">
      <c r="A47" s="253"/>
      <c r="B47" s="312" t="s">
        <v>33</v>
      </c>
      <c r="C47" s="302"/>
      <c r="D47" s="315"/>
      <c r="E47" s="295"/>
      <c r="F47" s="302"/>
      <c r="G47" s="307"/>
      <c r="H47" s="308"/>
      <c r="I47" s="308"/>
      <c r="J47" s="308"/>
      <c r="K47" s="309"/>
      <c r="L47" s="307"/>
      <c r="M47" s="308"/>
      <c r="N47" s="308"/>
      <c r="O47" s="308"/>
      <c r="P47" s="309"/>
      <c r="Q47" s="414"/>
    </row>
    <row r="48" spans="1:17" ht="12" customHeight="1">
      <c r="A48" s="253">
        <v>31</v>
      </c>
      <c r="B48" s="311" t="s">
        <v>34</v>
      </c>
      <c r="C48" s="302">
        <v>4865041</v>
      </c>
      <c r="D48" s="314" t="s">
        <v>12</v>
      </c>
      <c r="E48" s="295" t="s">
        <v>314</v>
      </c>
      <c r="F48" s="302">
        <v>-1000</v>
      </c>
      <c r="G48" s="307">
        <v>45502</v>
      </c>
      <c r="H48" s="308">
        <v>44277</v>
      </c>
      <c r="I48" s="308">
        <f>G48-H48</f>
        <v>1225</v>
      </c>
      <c r="J48" s="308">
        <f>$F48*I48</f>
        <v>-1225000</v>
      </c>
      <c r="K48" s="309">
        <f>J48/1000000</f>
        <v>-1.225</v>
      </c>
      <c r="L48" s="307">
        <v>996501</v>
      </c>
      <c r="M48" s="308">
        <v>996513</v>
      </c>
      <c r="N48" s="308">
        <f>L48-M48</f>
        <v>-12</v>
      </c>
      <c r="O48" s="308">
        <f>$F48*N48</f>
        <v>12000</v>
      </c>
      <c r="P48" s="309">
        <f>O48/1000000</f>
        <v>0.012</v>
      </c>
      <c r="Q48" s="414"/>
    </row>
    <row r="49" spans="1:17" s="797" customFormat="1" ht="12" customHeight="1">
      <c r="A49" s="813">
        <v>32</v>
      </c>
      <c r="B49" s="814" t="s">
        <v>15</v>
      </c>
      <c r="C49" s="799">
        <v>5295182</v>
      </c>
      <c r="D49" s="800" t="s">
        <v>12</v>
      </c>
      <c r="E49" s="801" t="s">
        <v>314</v>
      </c>
      <c r="F49" s="799">
        <v>-500</v>
      </c>
      <c r="G49" s="793">
        <v>235671</v>
      </c>
      <c r="H49" s="794">
        <v>231103</v>
      </c>
      <c r="I49" s="794">
        <f>G49-H49</f>
        <v>4568</v>
      </c>
      <c r="J49" s="794">
        <f>$F49*I49</f>
        <v>-2284000</v>
      </c>
      <c r="K49" s="802">
        <f>J49/1000000</f>
        <v>-2.284</v>
      </c>
      <c r="L49" s="793">
        <v>17545</v>
      </c>
      <c r="M49" s="794">
        <v>17534</v>
      </c>
      <c r="N49" s="794">
        <f>L49-M49</f>
        <v>11</v>
      </c>
      <c r="O49" s="794">
        <f>$F49*N49</f>
        <v>-5500</v>
      </c>
      <c r="P49" s="802">
        <f>O49/1000000</f>
        <v>-0.0055</v>
      </c>
      <c r="Q49" s="816"/>
    </row>
    <row r="50" spans="1:17" ht="12" customHeight="1">
      <c r="A50" s="254">
        <v>33</v>
      </c>
      <c r="B50" s="311" t="s">
        <v>16</v>
      </c>
      <c r="C50" s="302">
        <v>4864788</v>
      </c>
      <c r="D50" s="314" t="s">
        <v>12</v>
      </c>
      <c r="E50" s="295" t="s">
        <v>314</v>
      </c>
      <c r="F50" s="302">
        <v>-2000</v>
      </c>
      <c r="G50" s="307">
        <v>6463</v>
      </c>
      <c r="H50" s="308">
        <v>5768</v>
      </c>
      <c r="I50" s="308">
        <f>G50-H50</f>
        <v>695</v>
      </c>
      <c r="J50" s="308">
        <f>$F50*I50</f>
        <v>-1390000</v>
      </c>
      <c r="K50" s="309">
        <f>J50/1000000</f>
        <v>-1.39</v>
      </c>
      <c r="L50" s="307">
        <v>999630</v>
      </c>
      <c r="M50" s="308">
        <v>999631</v>
      </c>
      <c r="N50" s="308">
        <f>L50-M50</f>
        <v>-1</v>
      </c>
      <c r="O50" s="308">
        <f>$F50*N50</f>
        <v>2000</v>
      </c>
      <c r="P50" s="309">
        <f>O50/1000000</f>
        <v>0.002</v>
      </c>
      <c r="Q50" s="411"/>
    </row>
    <row r="51" spans="1:17" ht="12" customHeight="1">
      <c r="A51" s="254"/>
      <c r="B51" s="312" t="s">
        <v>35</v>
      </c>
      <c r="C51" s="302"/>
      <c r="D51" s="315"/>
      <c r="E51" s="295"/>
      <c r="F51" s="302"/>
      <c r="G51" s="307"/>
      <c r="H51" s="308"/>
      <c r="I51" s="308"/>
      <c r="J51" s="308"/>
      <c r="K51" s="309"/>
      <c r="L51" s="307"/>
      <c r="M51" s="308"/>
      <c r="N51" s="308"/>
      <c r="O51" s="308"/>
      <c r="P51" s="309"/>
      <c r="Q51" s="414"/>
    </row>
    <row r="52" spans="1:17" ht="12" customHeight="1">
      <c r="A52" s="253">
        <v>34</v>
      </c>
      <c r="B52" s="311" t="s">
        <v>36</v>
      </c>
      <c r="C52" s="302">
        <v>4864911</v>
      </c>
      <c r="D52" s="314" t="s">
        <v>12</v>
      </c>
      <c r="E52" s="295" t="s">
        <v>314</v>
      </c>
      <c r="F52" s="302">
        <v>-1000</v>
      </c>
      <c r="G52" s="307">
        <v>51313</v>
      </c>
      <c r="H52" s="308">
        <v>48447</v>
      </c>
      <c r="I52" s="308">
        <f>G52-H52</f>
        <v>2866</v>
      </c>
      <c r="J52" s="308">
        <f>$F52*I52</f>
        <v>-2866000</v>
      </c>
      <c r="K52" s="309">
        <f>J52/1000000</f>
        <v>-2.866</v>
      </c>
      <c r="L52" s="307">
        <v>998916</v>
      </c>
      <c r="M52" s="308">
        <v>998953</v>
      </c>
      <c r="N52" s="308">
        <f>L52-M52</f>
        <v>-37</v>
      </c>
      <c r="O52" s="308">
        <f>$F52*N52</f>
        <v>37000</v>
      </c>
      <c r="P52" s="309">
        <f>O52/1000000</f>
        <v>0.037</v>
      </c>
      <c r="Q52" s="414"/>
    </row>
    <row r="53" spans="1:17" ht="12" customHeight="1">
      <c r="A53" s="253"/>
      <c r="B53" s="312" t="s">
        <v>348</v>
      </c>
      <c r="C53" s="302"/>
      <c r="D53" s="314"/>
      <c r="E53" s="295"/>
      <c r="F53" s="302"/>
      <c r="G53" s="307"/>
      <c r="H53" s="308"/>
      <c r="I53" s="308"/>
      <c r="J53" s="308"/>
      <c r="K53" s="309"/>
      <c r="L53" s="307"/>
      <c r="M53" s="308"/>
      <c r="N53" s="308"/>
      <c r="O53" s="308"/>
      <c r="P53" s="309"/>
      <c r="Q53" s="414"/>
    </row>
    <row r="54" spans="1:17" ht="12" customHeight="1">
      <c r="A54" s="253">
        <v>35</v>
      </c>
      <c r="B54" s="311" t="s">
        <v>397</v>
      </c>
      <c r="C54" s="302">
        <v>4864973</v>
      </c>
      <c r="D54" s="314" t="s">
        <v>12</v>
      </c>
      <c r="E54" s="295" t="s">
        <v>314</v>
      </c>
      <c r="F54" s="302">
        <v>-2000</v>
      </c>
      <c r="G54" s="307">
        <v>116118</v>
      </c>
      <c r="H54" s="308">
        <v>111799</v>
      </c>
      <c r="I54" s="308">
        <f>G54-H54</f>
        <v>4319</v>
      </c>
      <c r="J54" s="308">
        <f>$F54*I54</f>
        <v>-8638000</v>
      </c>
      <c r="K54" s="309">
        <f>J54/1000000</f>
        <v>-8.638</v>
      </c>
      <c r="L54" s="307">
        <v>292</v>
      </c>
      <c r="M54" s="308">
        <v>292</v>
      </c>
      <c r="N54" s="308">
        <f>L54-M54</f>
        <v>0</v>
      </c>
      <c r="O54" s="308">
        <f>$F54*N54</f>
        <v>0</v>
      </c>
      <c r="P54" s="309">
        <f>O54/1000000</f>
        <v>0</v>
      </c>
      <c r="Q54" s="414"/>
    </row>
    <row r="55" spans="1:17" ht="12" customHeight="1">
      <c r="A55" s="253">
        <v>36</v>
      </c>
      <c r="B55" s="311" t="s">
        <v>355</v>
      </c>
      <c r="C55" s="302">
        <v>4864992</v>
      </c>
      <c r="D55" s="314" t="s">
        <v>12</v>
      </c>
      <c r="E55" s="295" t="s">
        <v>314</v>
      </c>
      <c r="F55" s="302">
        <v>-1000</v>
      </c>
      <c r="G55" s="307">
        <v>113470</v>
      </c>
      <c r="H55" s="308">
        <v>109424</v>
      </c>
      <c r="I55" s="308">
        <f>G55-H55</f>
        <v>4046</v>
      </c>
      <c r="J55" s="308">
        <f>$F55*I55</f>
        <v>-4046000</v>
      </c>
      <c r="K55" s="309">
        <f>J55/1000000</f>
        <v>-4.046</v>
      </c>
      <c r="L55" s="307">
        <v>998442</v>
      </c>
      <c r="M55" s="308">
        <v>998442</v>
      </c>
      <c r="N55" s="308">
        <f>L55-M55</f>
        <v>0</v>
      </c>
      <c r="O55" s="308">
        <f>$F55*N55</f>
        <v>0</v>
      </c>
      <c r="P55" s="309">
        <f>O55/1000000</f>
        <v>0</v>
      </c>
      <c r="Q55" s="678"/>
    </row>
    <row r="56" spans="1:17" ht="12" customHeight="1">
      <c r="A56" s="253">
        <v>37</v>
      </c>
      <c r="B56" s="311" t="s">
        <v>349</v>
      </c>
      <c r="C56" s="302">
        <v>4864827</v>
      </c>
      <c r="D56" s="314" t="s">
        <v>12</v>
      </c>
      <c r="E56" s="295" t="s">
        <v>314</v>
      </c>
      <c r="F56" s="302">
        <v>-333.33</v>
      </c>
      <c r="G56" s="307">
        <v>114298</v>
      </c>
      <c r="H56" s="308">
        <v>93653</v>
      </c>
      <c r="I56" s="308">
        <f>G56-H56</f>
        <v>20645</v>
      </c>
      <c r="J56" s="308">
        <f>$F56*I56</f>
        <v>-6881597.85</v>
      </c>
      <c r="K56" s="778">
        <f>J56/1000000</f>
        <v>-6.8815978499999995</v>
      </c>
      <c r="L56" s="307">
        <v>176</v>
      </c>
      <c r="M56" s="308">
        <v>176</v>
      </c>
      <c r="N56" s="308">
        <f>L56-M56</f>
        <v>0</v>
      </c>
      <c r="O56" s="308">
        <f>$F56*N56</f>
        <v>0</v>
      </c>
      <c r="P56" s="309">
        <f>O56/1000000</f>
        <v>0</v>
      </c>
      <c r="Q56" s="678"/>
    </row>
    <row r="57" spans="1:17" s="797" customFormat="1" ht="12" customHeight="1">
      <c r="A57" s="813">
        <v>38</v>
      </c>
      <c r="B57" s="814" t="s">
        <v>462</v>
      </c>
      <c r="C57" s="799">
        <v>5128449</v>
      </c>
      <c r="D57" s="800" t="s">
        <v>12</v>
      </c>
      <c r="E57" s="801" t="s">
        <v>314</v>
      </c>
      <c r="F57" s="799">
        <v>-2000</v>
      </c>
      <c r="G57" s="793">
        <v>0</v>
      </c>
      <c r="H57" s="794">
        <v>0</v>
      </c>
      <c r="I57" s="794">
        <f>G57-H57</f>
        <v>0</v>
      </c>
      <c r="J57" s="794">
        <f>$F57*I57</f>
        <v>0</v>
      </c>
      <c r="K57" s="802">
        <f>J57/1000000</f>
        <v>0</v>
      </c>
      <c r="L57" s="793">
        <v>0</v>
      </c>
      <c r="M57" s="794">
        <v>0</v>
      </c>
      <c r="N57" s="794">
        <f>L57-M57</f>
        <v>0</v>
      </c>
      <c r="O57" s="794">
        <f>$F57*N57</f>
        <v>0</v>
      </c>
      <c r="P57" s="802">
        <f>O57/1000000</f>
        <v>0</v>
      </c>
      <c r="Q57" s="817"/>
    </row>
    <row r="58" spans="1:17" ht="12" customHeight="1">
      <c r="A58" s="253"/>
      <c r="B58" s="313" t="s">
        <v>369</v>
      </c>
      <c r="C58" s="302"/>
      <c r="D58" s="314"/>
      <c r="E58" s="295"/>
      <c r="F58" s="302"/>
      <c r="G58" s="307"/>
      <c r="H58" s="308"/>
      <c r="I58" s="308"/>
      <c r="J58" s="308"/>
      <c r="K58" s="309"/>
      <c r="L58" s="307"/>
      <c r="M58" s="308"/>
      <c r="N58" s="308"/>
      <c r="O58" s="308"/>
      <c r="P58" s="309"/>
      <c r="Q58" s="415"/>
    </row>
    <row r="59" spans="1:17" ht="12" customHeight="1">
      <c r="A59" s="253">
        <v>38</v>
      </c>
      <c r="B59" s="311" t="s">
        <v>14</v>
      </c>
      <c r="C59" s="302">
        <v>4902505</v>
      </c>
      <c r="D59" s="314" t="s">
        <v>12</v>
      </c>
      <c r="E59" s="295" t="s">
        <v>314</v>
      </c>
      <c r="F59" s="302">
        <v>-2000</v>
      </c>
      <c r="G59" s="307">
        <v>18264</v>
      </c>
      <c r="H59" s="308">
        <v>16165</v>
      </c>
      <c r="I59" s="308">
        <f>G59-H59</f>
        <v>2099</v>
      </c>
      <c r="J59" s="308">
        <f>$F59*I59</f>
        <v>-4198000</v>
      </c>
      <c r="K59" s="309">
        <f>J59/1000000</f>
        <v>-4.198</v>
      </c>
      <c r="L59" s="307">
        <v>249</v>
      </c>
      <c r="M59" s="308">
        <v>249</v>
      </c>
      <c r="N59" s="308">
        <f>L59-M59</f>
        <v>0</v>
      </c>
      <c r="O59" s="308">
        <f>$F59*N59</f>
        <v>0</v>
      </c>
      <c r="P59" s="309">
        <f>O59/1000000</f>
        <v>0</v>
      </c>
      <c r="Q59" s="441"/>
    </row>
    <row r="60" spans="1:17" ht="12" customHeight="1">
      <c r="A60" s="253">
        <v>39</v>
      </c>
      <c r="B60" s="311" t="s">
        <v>15</v>
      </c>
      <c r="C60" s="302">
        <v>5128468</v>
      </c>
      <c r="D60" s="314" t="s">
        <v>12</v>
      </c>
      <c r="E60" s="295" t="s">
        <v>314</v>
      </c>
      <c r="F60" s="302">
        <v>-1000</v>
      </c>
      <c r="G60" s="307">
        <v>74034</v>
      </c>
      <c r="H60" s="308">
        <v>69688</v>
      </c>
      <c r="I60" s="308">
        <f>G60-H60</f>
        <v>4346</v>
      </c>
      <c r="J60" s="308">
        <f>$F60*I60</f>
        <v>-4346000</v>
      </c>
      <c r="K60" s="309">
        <f>J60/1000000</f>
        <v>-4.346</v>
      </c>
      <c r="L60" s="307">
        <v>1672</v>
      </c>
      <c r="M60" s="308">
        <v>1672</v>
      </c>
      <c r="N60" s="308">
        <f>L60-M60</f>
        <v>0</v>
      </c>
      <c r="O60" s="308">
        <f>$F60*N60</f>
        <v>0</v>
      </c>
      <c r="P60" s="309">
        <f>O60/1000000</f>
        <v>0</v>
      </c>
      <c r="Q60" s="421"/>
    </row>
    <row r="61" spans="1:17" ht="12" customHeight="1">
      <c r="A61" s="253"/>
      <c r="B61" s="313" t="s">
        <v>458</v>
      </c>
      <c r="C61" s="302"/>
      <c r="D61" s="314"/>
      <c r="E61" s="295"/>
      <c r="F61" s="302"/>
      <c r="G61" s="307"/>
      <c r="H61" s="308"/>
      <c r="I61" s="308"/>
      <c r="J61" s="308"/>
      <c r="K61" s="309"/>
      <c r="L61" s="307"/>
      <c r="M61" s="308"/>
      <c r="N61" s="308"/>
      <c r="O61" s="308"/>
      <c r="P61" s="309"/>
      <c r="Q61" s="421"/>
    </row>
    <row r="62" spans="1:17" s="797" customFormat="1" ht="12" customHeight="1">
      <c r="A62" s="813">
        <v>40</v>
      </c>
      <c r="B62" s="814" t="s">
        <v>14</v>
      </c>
      <c r="C62" s="799" t="s">
        <v>459</v>
      </c>
      <c r="D62" s="800" t="s">
        <v>461</v>
      </c>
      <c r="E62" s="801" t="s">
        <v>314</v>
      </c>
      <c r="F62" s="799">
        <v>1</v>
      </c>
      <c r="G62" s="793">
        <v>1142000</v>
      </c>
      <c r="H62" s="807">
        <v>591000</v>
      </c>
      <c r="I62" s="794">
        <f>G62-H62</f>
        <v>551000</v>
      </c>
      <c r="J62" s="794">
        <f>$F62*I62</f>
        <v>551000</v>
      </c>
      <c r="K62" s="802">
        <f>J62/1000000</f>
        <v>0.551</v>
      </c>
      <c r="L62" s="793">
        <v>-4000</v>
      </c>
      <c r="M62" s="807">
        <v>-4000</v>
      </c>
      <c r="N62" s="794">
        <f>L62-M62</f>
        <v>0</v>
      </c>
      <c r="O62" s="794">
        <f>$F62*N62</f>
        <v>0</v>
      </c>
      <c r="P62" s="802">
        <f>O62/1000000</f>
        <v>0</v>
      </c>
      <c r="Q62" s="818"/>
    </row>
    <row r="63" spans="1:17" s="797" customFormat="1" ht="12" customHeight="1">
      <c r="A63" s="813">
        <v>41</v>
      </c>
      <c r="B63" s="814" t="s">
        <v>15</v>
      </c>
      <c r="C63" s="799" t="s">
        <v>460</v>
      </c>
      <c r="D63" s="800" t="s">
        <v>461</v>
      </c>
      <c r="E63" s="801" t="s">
        <v>314</v>
      </c>
      <c r="F63" s="799">
        <v>1</v>
      </c>
      <c r="G63" s="793">
        <v>7883000</v>
      </c>
      <c r="H63" s="807">
        <v>5203000</v>
      </c>
      <c r="I63" s="794">
        <f>G63-H63</f>
        <v>2680000</v>
      </c>
      <c r="J63" s="794">
        <f>$F63*I63</f>
        <v>2680000</v>
      </c>
      <c r="K63" s="802">
        <f>J63/1000000</f>
        <v>2.68</v>
      </c>
      <c r="L63" s="793">
        <v>-13000</v>
      </c>
      <c r="M63" s="807">
        <v>-13000</v>
      </c>
      <c r="N63" s="794">
        <f>L63-M63</f>
        <v>0</v>
      </c>
      <c r="O63" s="794">
        <f>$F63*N63</f>
        <v>0</v>
      </c>
      <c r="P63" s="802">
        <f>O63/1000000</f>
        <v>0</v>
      </c>
      <c r="Q63" s="818"/>
    </row>
    <row r="64" spans="1:17" ht="12" customHeight="1">
      <c r="A64" s="253"/>
      <c r="B64" s="313" t="s">
        <v>373</v>
      </c>
      <c r="C64" s="302"/>
      <c r="D64" s="314"/>
      <c r="E64" s="295"/>
      <c r="F64" s="302"/>
      <c r="G64" s="307"/>
      <c r="H64" s="308"/>
      <c r="I64" s="308"/>
      <c r="J64" s="308"/>
      <c r="K64" s="309"/>
      <c r="L64" s="307"/>
      <c r="M64" s="308"/>
      <c r="N64" s="308"/>
      <c r="O64" s="308"/>
      <c r="P64" s="309"/>
      <c r="Q64" s="421"/>
    </row>
    <row r="65" spans="1:17" ht="14.25" customHeight="1">
      <c r="A65" s="253">
        <v>42</v>
      </c>
      <c r="B65" s="311" t="s">
        <v>14</v>
      </c>
      <c r="C65" s="302">
        <v>4864903</v>
      </c>
      <c r="D65" s="314" t="s">
        <v>12</v>
      </c>
      <c r="E65" s="295" t="s">
        <v>314</v>
      </c>
      <c r="F65" s="302">
        <v>-1000</v>
      </c>
      <c r="G65" s="307">
        <v>6107</v>
      </c>
      <c r="H65" s="308">
        <v>5139</v>
      </c>
      <c r="I65" s="308">
        <f>G65-H65</f>
        <v>968</v>
      </c>
      <c r="J65" s="308">
        <f>$F65*I65</f>
        <v>-968000</v>
      </c>
      <c r="K65" s="309">
        <f>J65/1000000</f>
        <v>-0.968</v>
      </c>
      <c r="L65" s="307">
        <v>997842</v>
      </c>
      <c r="M65" s="308">
        <v>997842</v>
      </c>
      <c r="N65" s="308">
        <f>L65-M65</f>
        <v>0</v>
      </c>
      <c r="O65" s="308">
        <f>$F65*N65</f>
        <v>0</v>
      </c>
      <c r="P65" s="309">
        <f>O65/1000000</f>
        <v>0</v>
      </c>
      <c r="Q65" s="411"/>
    </row>
    <row r="66" spans="1:17" ht="14.25" customHeight="1">
      <c r="A66" s="253">
        <v>43</v>
      </c>
      <c r="B66" s="311" t="s">
        <v>15</v>
      </c>
      <c r="C66" s="302">
        <v>4864946</v>
      </c>
      <c r="D66" s="314" t="s">
        <v>12</v>
      </c>
      <c r="E66" s="295" t="s">
        <v>314</v>
      </c>
      <c r="F66" s="302">
        <v>-1000</v>
      </c>
      <c r="G66" s="307">
        <v>52647</v>
      </c>
      <c r="H66" s="308">
        <v>51453</v>
      </c>
      <c r="I66" s="308">
        <f>G66-H66</f>
        <v>1194</v>
      </c>
      <c r="J66" s="308">
        <f>$F66*I66</f>
        <v>-1194000</v>
      </c>
      <c r="K66" s="309">
        <f>J66/1000000</f>
        <v>-1.194</v>
      </c>
      <c r="L66" s="307">
        <v>1621</v>
      </c>
      <c r="M66" s="308">
        <v>1621</v>
      </c>
      <c r="N66" s="308">
        <f>L66-M66</f>
        <v>0</v>
      </c>
      <c r="O66" s="308">
        <f>$F66*N66</f>
        <v>0</v>
      </c>
      <c r="P66" s="309">
        <f>O66/1000000</f>
        <v>0</v>
      </c>
      <c r="Q66" s="411"/>
    </row>
    <row r="67" spans="1:17" ht="14.25" customHeight="1">
      <c r="A67" s="253"/>
      <c r="B67" s="313" t="s">
        <v>347</v>
      </c>
      <c r="C67" s="302"/>
      <c r="D67" s="314"/>
      <c r="E67" s="295"/>
      <c r="F67" s="302"/>
      <c r="G67" s="307"/>
      <c r="H67" s="308"/>
      <c r="I67" s="308"/>
      <c r="J67" s="308"/>
      <c r="K67" s="309"/>
      <c r="L67" s="307"/>
      <c r="M67" s="308"/>
      <c r="N67" s="308"/>
      <c r="O67" s="308"/>
      <c r="P67" s="309"/>
      <c r="Q67" s="414"/>
    </row>
    <row r="68" spans="1:17" ht="14.25" customHeight="1">
      <c r="A68" s="253"/>
      <c r="B68" s="313" t="s">
        <v>41</v>
      </c>
      <c r="C68" s="302"/>
      <c r="D68" s="314"/>
      <c r="E68" s="295"/>
      <c r="F68" s="302"/>
      <c r="G68" s="307"/>
      <c r="H68" s="308"/>
      <c r="I68" s="308"/>
      <c r="J68" s="308"/>
      <c r="K68" s="309"/>
      <c r="L68" s="307"/>
      <c r="M68" s="308"/>
      <c r="N68" s="308"/>
      <c r="O68" s="308"/>
      <c r="P68" s="309"/>
      <c r="Q68" s="414"/>
    </row>
    <row r="69" spans="1:17" s="445" customFormat="1" ht="15.75" thickBot="1">
      <c r="A69" s="445">
        <v>44</v>
      </c>
      <c r="B69" s="730" t="s">
        <v>42</v>
      </c>
      <c r="C69" s="664">
        <v>4864843</v>
      </c>
      <c r="D69" s="664" t="s">
        <v>12</v>
      </c>
      <c r="E69" s="664" t="s">
        <v>314</v>
      </c>
      <c r="F69" s="664">
        <v>1000</v>
      </c>
      <c r="G69" s="307">
        <v>998534</v>
      </c>
      <c r="H69" s="308">
        <v>998537</v>
      </c>
      <c r="I69" s="664">
        <f>G69-H69</f>
        <v>-3</v>
      </c>
      <c r="J69" s="664">
        <f>$F69*I69</f>
        <v>-3000</v>
      </c>
      <c r="K69" s="664">
        <f>J69/1000000</f>
        <v>-0.003</v>
      </c>
      <c r="L69" s="307">
        <v>26388</v>
      </c>
      <c r="M69" s="308">
        <v>26338</v>
      </c>
      <c r="N69" s="664">
        <f>L69-M69</f>
        <v>50</v>
      </c>
      <c r="O69" s="664">
        <f>$F69*N69</f>
        <v>50000</v>
      </c>
      <c r="P69" s="664">
        <f>O69/1000000</f>
        <v>0.05</v>
      </c>
      <c r="Q69" s="489"/>
    </row>
    <row r="70" spans="1:17" s="677" customFormat="1" ht="16.5" hidden="1" thickBot="1" thickTop="1">
      <c r="A70" s="625"/>
      <c r="B70" s="675"/>
      <c r="C70" s="676"/>
      <c r="D70" s="681"/>
      <c r="F70" s="676"/>
      <c r="G70" s="308" t="e">
        <v>#N/A</v>
      </c>
      <c r="H70" s="308" t="e">
        <v>#N/A</v>
      </c>
      <c r="I70" s="676"/>
      <c r="J70" s="676"/>
      <c r="K70" s="676"/>
      <c r="L70" s="308" t="e">
        <v>#N/A</v>
      </c>
      <c r="M70" s="308" t="e">
        <v>#N/A</v>
      </c>
      <c r="N70" s="676"/>
      <c r="O70" s="676"/>
      <c r="P70" s="676"/>
      <c r="Q70" s="682"/>
    </row>
    <row r="71" spans="1:17" ht="21.75" customHeight="1" thickBot="1" thickTop="1">
      <c r="A71" s="254"/>
      <c r="B71" s="431" t="s">
        <v>284</v>
      </c>
      <c r="C71" s="37"/>
      <c r="D71" s="315"/>
      <c r="E71" s="295"/>
      <c r="F71" s="37"/>
      <c r="G71" s="413"/>
      <c r="H71" s="413"/>
      <c r="I71" s="308"/>
      <c r="J71" s="308"/>
      <c r="K71" s="308"/>
      <c r="L71" s="413"/>
      <c r="M71" s="413"/>
      <c r="N71" s="308"/>
      <c r="O71" s="308"/>
      <c r="P71" s="308"/>
      <c r="Q71" s="476" t="str">
        <f>Q1</f>
        <v>MARCH-2021</v>
      </c>
    </row>
    <row r="72" spans="1:17" ht="15.75" customHeight="1" thickTop="1">
      <c r="A72" s="252"/>
      <c r="B72" s="310" t="s">
        <v>43</v>
      </c>
      <c r="C72" s="293"/>
      <c r="D72" s="316"/>
      <c r="E72" s="316"/>
      <c r="F72" s="293"/>
      <c r="G72" s="307"/>
      <c r="H72" s="308"/>
      <c r="I72" s="477"/>
      <c r="J72" s="477"/>
      <c r="K72" s="478"/>
      <c r="L72" s="308"/>
      <c r="M72" s="308"/>
      <c r="N72" s="477"/>
      <c r="O72" s="477"/>
      <c r="P72" s="478"/>
      <c r="Q72" s="479"/>
    </row>
    <row r="73" spans="1:17" ht="15.75" customHeight="1">
      <c r="A73" s="253">
        <v>45</v>
      </c>
      <c r="B73" s="446" t="s">
        <v>76</v>
      </c>
      <c r="C73" s="302">
        <v>5295200</v>
      </c>
      <c r="D73" s="315" t="s">
        <v>12</v>
      </c>
      <c r="E73" s="295" t="s">
        <v>314</v>
      </c>
      <c r="F73" s="302">
        <v>100</v>
      </c>
      <c r="G73" s="307">
        <v>999813</v>
      </c>
      <c r="H73" s="308">
        <v>999911</v>
      </c>
      <c r="I73" s="308">
        <f>G73-H73</f>
        <v>-98</v>
      </c>
      <c r="J73" s="308">
        <f>$F73*I73</f>
        <v>-9800</v>
      </c>
      <c r="K73" s="309">
        <f>J73/1000000</f>
        <v>-0.0098</v>
      </c>
      <c r="L73" s="307">
        <v>999996</v>
      </c>
      <c r="M73" s="308">
        <v>1000000</v>
      </c>
      <c r="N73" s="308">
        <f>L73-M73</f>
        <v>-4</v>
      </c>
      <c r="O73" s="308">
        <f>$F73*N73</f>
        <v>-400</v>
      </c>
      <c r="P73" s="309">
        <f>O73/1000000</f>
        <v>-0.0004</v>
      </c>
      <c r="Q73" s="414"/>
    </row>
    <row r="74" spans="1:17" ht="15.75" customHeight="1">
      <c r="A74" s="253"/>
      <c r="B74" s="276" t="s">
        <v>48</v>
      </c>
      <c r="C74" s="303"/>
      <c r="D74" s="317"/>
      <c r="E74" s="317"/>
      <c r="F74" s="303"/>
      <c r="G74" s="307"/>
      <c r="H74" s="308"/>
      <c r="I74" s="308"/>
      <c r="J74" s="308"/>
      <c r="K74" s="309"/>
      <c r="L74" s="307"/>
      <c r="M74" s="308"/>
      <c r="N74" s="308"/>
      <c r="O74" s="308"/>
      <c r="P74" s="309"/>
      <c r="Q74" s="414"/>
    </row>
    <row r="75" spans="1:17" ht="15.75" customHeight="1">
      <c r="A75" s="253">
        <v>46</v>
      </c>
      <c r="B75" s="432" t="s">
        <v>49</v>
      </c>
      <c r="C75" s="303">
        <v>4902572</v>
      </c>
      <c r="D75" s="433" t="s">
        <v>12</v>
      </c>
      <c r="E75" s="295" t="s">
        <v>314</v>
      </c>
      <c r="F75" s="303">
        <v>100</v>
      </c>
      <c r="G75" s="307">
        <v>0</v>
      </c>
      <c r="H75" s="308">
        <v>0</v>
      </c>
      <c r="I75" s="308">
        <f>G75-H75</f>
        <v>0</v>
      </c>
      <c r="J75" s="308">
        <f>$F75*I75</f>
        <v>0</v>
      </c>
      <c r="K75" s="309">
        <f>J75/1000000</f>
        <v>0</v>
      </c>
      <c r="L75" s="307">
        <v>0</v>
      </c>
      <c r="M75" s="308">
        <v>0</v>
      </c>
      <c r="N75" s="308">
        <f>L75-M75</f>
        <v>0</v>
      </c>
      <c r="O75" s="308">
        <f>$F75*N75</f>
        <v>0</v>
      </c>
      <c r="P75" s="309">
        <f>O75/1000000</f>
        <v>0</v>
      </c>
      <c r="Q75" s="703"/>
    </row>
    <row r="76" spans="1:17" ht="15.75" customHeight="1">
      <c r="A76" s="253">
        <v>47</v>
      </c>
      <c r="B76" s="432" t="s">
        <v>50</v>
      </c>
      <c r="C76" s="303">
        <v>4902541</v>
      </c>
      <c r="D76" s="433" t="s">
        <v>12</v>
      </c>
      <c r="E76" s="295" t="s">
        <v>314</v>
      </c>
      <c r="F76" s="303">
        <v>100</v>
      </c>
      <c r="G76" s="307">
        <v>999482</v>
      </c>
      <c r="H76" s="308">
        <v>999482</v>
      </c>
      <c r="I76" s="308">
        <f>G76-H76</f>
        <v>0</v>
      </c>
      <c r="J76" s="308">
        <f>$F76*I76</f>
        <v>0</v>
      </c>
      <c r="K76" s="309">
        <f>J76/1000000</f>
        <v>0</v>
      </c>
      <c r="L76" s="307">
        <v>999486</v>
      </c>
      <c r="M76" s="308">
        <v>999486</v>
      </c>
      <c r="N76" s="308">
        <f>L76-M76</f>
        <v>0</v>
      </c>
      <c r="O76" s="308">
        <f>$F76*N76</f>
        <v>0</v>
      </c>
      <c r="P76" s="309">
        <f>O76/1000000</f>
        <v>0</v>
      </c>
      <c r="Q76" s="414"/>
    </row>
    <row r="77" spans="1:17" ht="15.75" customHeight="1">
      <c r="A77" s="253">
        <v>48</v>
      </c>
      <c r="B77" s="432" t="s">
        <v>51</v>
      </c>
      <c r="C77" s="303">
        <v>4902539</v>
      </c>
      <c r="D77" s="433" t="s">
        <v>12</v>
      </c>
      <c r="E77" s="295" t="s">
        <v>314</v>
      </c>
      <c r="F77" s="303">
        <v>100</v>
      </c>
      <c r="G77" s="307">
        <v>3039</v>
      </c>
      <c r="H77" s="308">
        <v>3049</v>
      </c>
      <c r="I77" s="308">
        <f>G77-H77</f>
        <v>-10</v>
      </c>
      <c r="J77" s="308">
        <f>$F77*I77</f>
        <v>-1000</v>
      </c>
      <c r="K77" s="309">
        <f>J77/1000000</f>
        <v>-0.001</v>
      </c>
      <c r="L77" s="307">
        <v>30857</v>
      </c>
      <c r="M77" s="308">
        <v>30857</v>
      </c>
      <c r="N77" s="308">
        <f>L77-M77</f>
        <v>0</v>
      </c>
      <c r="O77" s="308">
        <f>$F77*N77</f>
        <v>0</v>
      </c>
      <c r="P77" s="309">
        <f>O77/1000000</f>
        <v>0</v>
      </c>
      <c r="Q77" s="414"/>
    </row>
    <row r="78" spans="1:17" ht="15.75" customHeight="1">
      <c r="A78" s="253"/>
      <c r="B78" s="276" t="s">
        <v>52</v>
      </c>
      <c r="C78" s="303"/>
      <c r="D78" s="317"/>
      <c r="E78" s="317"/>
      <c r="F78" s="303"/>
      <c r="G78" s="307"/>
      <c r="H78" s="308"/>
      <c r="I78" s="308"/>
      <c r="J78" s="308"/>
      <c r="K78" s="309"/>
      <c r="L78" s="307"/>
      <c r="M78" s="308"/>
      <c r="N78" s="308"/>
      <c r="O78" s="308"/>
      <c r="P78" s="309"/>
      <c r="Q78" s="414"/>
    </row>
    <row r="79" spans="1:17" ht="15.75" customHeight="1">
      <c r="A79" s="253">
        <v>49</v>
      </c>
      <c r="B79" s="432" t="s">
        <v>53</v>
      </c>
      <c r="C79" s="303">
        <v>4902591</v>
      </c>
      <c r="D79" s="433" t="s">
        <v>12</v>
      </c>
      <c r="E79" s="295" t="s">
        <v>314</v>
      </c>
      <c r="F79" s="303">
        <v>1333</v>
      </c>
      <c r="G79" s="307">
        <v>763</v>
      </c>
      <c r="H79" s="308">
        <v>770</v>
      </c>
      <c r="I79" s="308">
        <f aca="true" t="shared" si="15" ref="I79:I84">G79-H79</f>
        <v>-7</v>
      </c>
      <c r="J79" s="308">
        <f aca="true" t="shared" si="16" ref="J79:J84">$F79*I79</f>
        <v>-9331</v>
      </c>
      <c r="K79" s="309">
        <f aca="true" t="shared" si="17" ref="K79:K84">J79/1000000</f>
        <v>-0.009331</v>
      </c>
      <c r="L79" s="307">
        <v>558</v>
      </c>
      <c r="M79" s="308">
        <v>556</v>
      </c>
      <c r="N79" s="308">
        <f aca="true" t="shared" si="18" ref="N79:N84">L79-M79</f>
        <v>2</v>
      </c>
      <c r="O79" s="308">
        <f aca="true" t="shared" si="19" ref="O79:O84">$F79*N79</f>
        <v>2666</v>
      </c>
      <c r="P79" s="309">
        <f aca="true" t="shared" si="20" ref="P79:P84">O79/1000000</f>
        <v>0.002666</v>
      </c>
      <c r="Q79" s="414"/>
    </row>
    <row r="80" spans="1:17" ht="15.75" customHeight="1">
      <c r="A80" s="253">
        <v>50</v>
      </c>
      <c r="B80" s="432" t="s">
        <v>54</v>
      </c>
      <c r="C80" s="303">
        <v>4902565</v>
      </c>
      <c r="D80" s="433" t="s">
        <v>12</v>
      </c>
      <c r="E80" s="295" t="s">
        <v>314</v>
      </c>
      <c r="F80" s="303">
        <v>100</v>
      </c>
      <c r="G80" s="307">
        <v>3192</v>
      </c>
      <c r="H80" s="308">
        <v>3192</v>
      </c>
      <c r="I80" s="308">
        <f t="shared" si="15"/>
        <v>0</v>
      </c>
      <c r="J80" s="308">
        <f t="shared" si="16"/>
        <v>0</v>
      </c>
      <c r="K80" s="309">
        <f t="shared" si="17"/>
        <v>0</v>
      </c>
      <c r="L80" s="307">
        <v>2127</v>
      </c>
      <c r="M80" s="308">
        <v>2084</v>
      </c>
      <c r="N80" s="308">
        <f t="shared" si="18"/>
        <v>43</v>
      </c>
      <c r="O80" s="308">
        <f t="shared" si="19"/>
        <v>4300</v>
      </c>
      <c r="P80" s="309">
        <f t="shared" si="20"/>
        <v>0.0043</v>
      </c>
      <c r="Q80" s="414"/>
    </row>
    <row r="81" spans="1:17" ht="15.75" customHeight="1">
      <c r="A81" s="253">
        <v>51</v>
      </c>
      <c r="B81" s="432" t="s">
        <v>55</v>
      </c>
      <c r="C81" s="303">
        <v>4902523</v>
      </c>
      <c r="D81" s="433" t="s">
        <v>12</v>
      </c>
      <c r="E81" s="295" t="s">
        <v>314</v>
      </c>
      <c r="F81" s="303">
        <v>100</v>
      </c>
      <c r="G81" s="307">
        <v>999815</v>
      </c>
      <c r="H81" s="308">
        <v>999815</v>
      </c>
      <c r="I81" s="308">
        <f t="shared" si="15"/>
        <v>0</v>
      </c>
      <c r="J81" s="308">
        <f t="shared" si="16"/>
        <v>0</v>
      </c>
      <c r="K81" s="309">
        <f t="shared" si="17"/>
        <v>0</v>
      </c>
      <c r="L81" s="307">
        <v>999943</v>
      </c>
      <c r="M81" s="308">
        <v>999943</v>
      </c>
      <c r="N81" s="308">
        <f t="shared" si="18"/>
        <v>0</v>
      </c>
      <c r="O81" s="308">
        <f t="shared" si="19"/>
        <v>0</v>
      </c>
      <c r="P81" s="309">
        <f t="shared" si="20"/>
        <v>0</v>
      </c>
      <c r="Q81" s="414"/>
    </row>
    <row r="82" spans="1:17" ht="15.75" customHeight="1">
      <c r="A82" s="253">
        <v>52</v>
      </c>
      <c r="B82" s="432" t="s">
        <v>56</v>
      </c>
      <c r="C82" s="303">
        <v>4865089</v>
      </c>
      <c r="D82" s="433" t="s">
        <v>12</v>
      </c>
      <c r="E82" s="295" t="s">
        <v>314</v>
      </c>
      <c r="F82" s="303">
        <v>100</v>
      </c>
      <c r="G82" s="307">
        <v>0</v>
      </c>
      <c r="H82" s="308">
        <v>0</v>
      </c>
      <c r="I82" s="308">
        <f t="shared" si="15"/>
        <v>0</v>
      </c>
      <c r="J82" s="308">
        <f t="shared" si="16"/>
        <v>0</v>
      </c>
      <c r="K82" s="309">
        <f t="shared" si="17"/>
        <v>0</v>
      </c>
      <c r="L82" s="307">
        <v>0</v>
      </c>
      <c r="M82" s="308">
        <v>0</v>
      </c>
      <c r="N82" s="308">
        <f t="shared" si="18"/>
        <v>0</v>
      </c>
      <c r="O82" s="308">
        <f t="shared" si="19"/>
        <v>0</v>
      </c>
      <c r="P82" s="309">
        <f t="shared" si="20"/>
        <v>0</v>
      </c>
      <c r="Q82" s="414"/>
    </row>
    <row r="83" spans="1:17" ht="15.75" customHeight="1">
      <c r="A83" s="253">
        <v>53</v>
      </c>
      <c r="B83" s="432" t="s">
        <v>57</v>
      </c>
      <c r="C83" s="303">
        <v>4902548</v>
      </c>
      <c r="D83" s="433" t="s">
        <v>12</v>
      </c>
      <c r="E83" s="295" t="s">
        <v>314</v>
      </c>
      <c r="F83" s="447">
        <v>100</v>
      </c>
      <c r="G83" s="307">
        <v>0</v>
      </c>
      <c r="H83" s="308">
        <v>0</v>
      </c>
      <c r="I83" s="308">
        <f t="shared" si="15"/>
        <v>0</v>
      </c>
      <c r="J83" s="308">
        <f t="shared" si="16"/>
        <v>0</v>
      </c>
      <c r="K83" s="309">
        <f t="shared" si="17"/>
        <v>0</v>
      </c>
      <c r="L83" s="307">
        <v>0</v>
      </c>
      <c r="M83" s="308">
        <v>0</v>
      </c>
      <c r="N83" s="308">
        <f t="shared" si="18"/>
        <v>0</v>
      </c>
      <c r="O83" s="308">
        <f t="shared" si="19"/>
        <v>0</v>
      </c>
      <c r="P83" s="309">
        <f t="shared" si="20"/>
        <v>0</v>
      </c>
      <c r="Q83" s="441"/>
    </row>
    <row r="84" spans="1:17" ht="15.75" customHeight="1">
      <c r="A84" s="253">
        <v>54</v>
      </c>
      <c r="B84" s="432" t="s">
        <v>58</v>
      </c>
      <c r="C84" s="303">
        <v>4902564</v>
      </c>
      <c r="D84" s="433" t="s">
        <v>12</v>
      </c>
      <c r="E84" s="295" t="s">
        <v>314</v>
      </c>
      <c r="F84" s="303">
        <v>100</v>
      </c>
      <c r="G84" s="307">
        <v>2020</v>
      </c>
      <c r="H84" s="308">
        <v>2017</v>
      </c>
      <c r="I84" s="308">
        <f t="shared" si="15"/>
        <v>3</v>
      </c>
      <c r="J84" s="308">
        <f t="shared" si="16"/>
        <v>300</v>
      </c>
      <c r="K84" s="309">
        <f t="shared" si="17"/>
        <v>0.0003</v>
      </c>
      <c r="L84" s="307">
        <v>3581</v>
      </c>
      <c r="M84" s="308">
        <v>3577</v>
      </c>
      <c r="N84" s="308">
        <f t="shared" si="18"/>
        <v>4</v>
      </c>
      <c r="O84" s="308">
        <f t="shared" si="19"/>
        <v>400</v>
      </c>
      <c r="P84" s="309">
        <f t="shared" si="20"/>
        <v>0.0004</v>
      </c>
      <c r="Q84" s="425"/>
    </row>
    <row r="85" spans="1:17" ht="15.75" customHeight="1">
      <c r="A85" s="253"/>
      <c r="B85" s="276" t="s">
        <v>60</v>
      </c>
      <c r="C85" s="303"/>
      <c r="D85" s="317"/>
      <c r="E85" s="317"/>
      <c r="F85" s="303"/>
      <c r="G85" s="307"/>
      <c r="H85" s="308"/>
      <c r="I85" s="308"/>
      <c r="J85" s="308"/>
      <c r="K85" s="309"/>
      <c r="L85" s="307"/>
      <c r="M85" s="308"/>
      <c r="N85" s="308"/>
      <c r="O85" s="308"/>
      <c r="P85" s="309"/>
      <c r="Q85" s="414"/>
    </row>
    <row r="86" spans="1:17" ht="15.75" customHeight="1">
      <c r="A86" s="253">
        <v>55</v>
      </c>
      <c r="B86" s="432" t="s">
        <v>61</v>
      </c>
      <c r="C86" s="303">
        <v>4865088</v>
      </c>
      <c r="D86" s="433" t="s">
        <v>12</v>
      </c>
      <c r="E86" s="295" t="s">
        <v>314</v>
      </c>
      <c r="F86" s="303">
        <v>166.66</v>
      </c>
      <c r="G86" s="307">
        <v>1412</v>
      </c>
      <c r="H86" s="308">
        <v>1412</v>
      </c>
      <c r="I86" s="308">
        <f>G86-H86</f>
        <v>0</v>
      </c>
      <c r="J86" s="308">
        <f>$F86*I86</f>
        <v>0</v>
      </c>
      <c r="K86" s="309">
        <f>J86/1000000</f>
        <v>0</v>
      </c>
      <c r="L86" s="307">
        <v>7172</v>
      </c>
      <c r="M86" s="308">
        <v>7172</v>
      </c>
      <c r="N86" s="308">
        <f>L86-M86</f>
        <v>0</v>
      </c>
      <c r="O86" s="308">
        <f>$F86*N86</f>
        <v>0</v>
      </c>
      <c r="P86" s="309">
        <f>O86/1000000</f>
        <v>0</v>
      </c>
      <c r="Q86" s="439"/>
    </row>
    <row r="87" spans="1:17" ht="15.75" customHeight="1">
      <c r="A87" s="253">
        <v>56</v>
      </c>
      <c r="B87" s="432" t="s">
        <v>62</v>
      </c>
      <c r="C87" s="303">
        <v>4902579</v>
      </c>
      <c r="D87" s="433" t="s">
        <v>12</v>
      </c>
      <c r="E87" s="295" t="s">
        <v>314</v>
      </c>
      <c r="F87" s="303">
        <v>500</v>
      </c>
      <c r="G87" s="307">
        <v>999798</v>
      </c>
      <c r="H87" s="308">
        <v>999806</v>
      </c>
      <c r="I87" s="308">
        <f>G87-H87</f>
        <v>-8</v>
      </c>
      <c r="J87" s="308">
        <f>$F87*I87</f>
        <v>-4000</v>
      </c>
      <c r="K87" s="309">
        <f>J87/1000000</f>
        <v>-0.004</v>
      </c>
      <c r="L87" s="307">
        <v>2125</v>
      </c>
      <c r="M87" s="308">
        <v>2124</v>
      </c>
      <c r="N87" s="308">
        <f>L87-M87</f>
        <v>1</v>
      </c>
      <c r="O87" s="308">
        <f>$F87*N87</f>
        <v>500</v>
      </c>
      <c r="P87" s="309">
        <f>O87/1000000</f>
        <v>0.0005</v>
      </c>
      <c r="Q87" s="414"/>
    </row>
    <row r="88" spans="1:17" ht="15.75" customHeight="1">
      <c r="A88" s="253">
        <v>57</v>
      </c>
      <c r="B88" s="432" t="s">
        <v>63</v>
      </c>
      <c r="C88" s="303">
        <v>4902585</v>
      </c>
      <c r="D88" s="433" t="s">
        <v>12</v>
      </c>
      <c r="E88" s="295" t="s">
        <v>314</v>
      </c>
      <c r="F88" s="447">
        <v>666.67</v>
      </c>
      <c r="G88" s="307">
        <v>2409</v>
      </c>
      <c r="H88" s="308">
        <v>2409</v>
      </c>
      <c r="I88" s="308">
        <f>G88-H88</f>
        <v>0</v>
      </c>
      <c r="J88" s="308">
        <f>$F88*I88</f>
        <v>0</v>
      </c>
      <c r="K88" s="309">
        <f>J88/1000000</f>
        <v>0</v>
      </c>
      <c r="L88" s="307">
        <v>448</v>
      </c>
      <c r="M88" s="308">
        <v>448</v>
      </c>
      <c r="N88" s="308">
        <f>L88-M88</f>
        <v>0</v>
      </c>
      <c r="O88" s="308">
        <f>$F88*N88</f>
        <v>0</v>
      </c>
      <c r="P88" s="309">
        <f>O88/1000000</f>
        <v>0</v>
      </c>
      <c r="Q88" s="425" t="s">
        <v>468</v>
      </c>
    </row>
    <row r="89" spans="1:17" ht="15.75" customHeight="1">
      <c r="A89" s="253"/>
      <c r="B89" s="432"/>
      <c r="C89" s="303"/>
      <c r="D89" s="433"/>
      <c r="E89" s="295"/>
      <c r="F89" s="447"/>
      <c r="G89" s="307"/>
      <c r="H89" s="308"/>
      <c r="I89" s="308"/>
      <c r="J89" s="308"/>
      <c r="K89" s="309">
        <v>-0.004</v>
      </c>
      <c r="L89" s="307"/>
      <c r="M89" s="308"/>
      <c r="N89" s="308"/>
      <c r="O89" s="308"/>
      <c r="P89" s="309">
        <v>0.005</v>
      </c>
      <c r="Q89" s="425" t="s">
        <v>469</v>
      </c>
    </row>
    <row r="90" spans="1:17" ht="15.75" customHeight="1">
      <c r="A90" s="253">
        <v>58</v>
      </c>
      <c r="B90" s="432" t="s">
        <v>64</v>
      </c>
      <c r="C90" s="303">
        <v>4865090</v>
      </c>
      <c r="D90" s="433" t="s">
        <v>12</v>
      </c>
      <c r="E90" s="295" t="s">
        <v>314</v>
      </c>
      <c r="F90" s="447">
        <v>500</v>
      </c>
      <c r="G90" s="307">
        <v>1017</v>
      </c>
      <c r="H90" s="308">
        <v>1016</v>
      </c>
      <c r="I90" s="308">
        <f>G90-H90</f>
        <v>1</v>
      </c>
      <c r="J90" s="308">
        <f>$F90*I90</f>
        <v>500</v>
      </c>
      <c r="K90" s="309">
        <f>J90/1000000</f>
        <v>0.0005</v>
      </c>
      <c r="L90" s="307">
        <v>549</v>
      </c>
      <c r="M90" s="308">
        <v>487</v>
      </c>
      <c r="N90" s="308">
        <f>L90-M90</f>
        <v>62</v>
      </c>
      <c r="O90" s="308">
        <f>$F90*N90</f>
        <v>31000</v>
      </c>
      <c r="P90" s="309">
        <f>O90/1000000</f>
        <v>0.031</v>
      </c>
      <c r="Q90" s="414"/>
    </row>
    <row r="91" spans="2:17" ht="15.75" customHeight="1">
      <c r="B91" s="276" t="s">
        <v>66</v>
      </c>
      <c r="C91" s="303"/>
      <c r="D91" s="317"/>
      <c r="E91" s="317"/>
      <c r="F91" s="303"/>
      <c r="G91" s="307"/>
      <c r="H91" s="308"/>
      <c r="I91" s="308"/>
      <c r="J91" s="308"/>
      <c r="K91" s="309"/>
      <c r="L91" s="307"/>
      <c r="M91" s="308"/>
      <c r="N91" s="308"/>
      <c r="O91" s="308"/>
      <c r="P91" s="309"/>
      <c r="Q91" s="414"/>
    </row>
    <row r="92" spans="1:17" ht="15.75" customHeight="1">
      <c r="A92" s="253">
        <v>59</v>
      </c>
      <c r="B92" s="432" t="s">
        <v>59</v>
      </c>
      <c r="C92" s="303">
        <v>4902568</v>
      </c>
      <c r="D92" s="433" t="s">
        <v>12</v>
      </c>
      <c r="E92" s="295" t="s">
        <v>314</v>
      </c>
      <c r="F92" s="303">
        <v>100</v>
      </c>
      <c r="G92" s="307">
        <v>995053</v>
      </c>
      <c r="H92" s="308">
        <v>995087</v>
      </c>
      <c r="I92" s="308">
        <f>G92-H92</f>
        <v>-34</v>
      </c>
      <c r="J92" s="308">
        <f>$F92*I92</f>
        <v>-3400</v>
      </c>
      <c r="K92" s="309">
        <f>J92/1000000</f>
        <v>-0.0034</v>
      </c>
      <c r="L92" s="307">
        <v>3174</v>
      </c>
      <c r="M92" s="308">
        <v>3174</v>
      </c>
      <c r="N92" s="308">
        <f>L92-M92</f>
        <v>0</v>
      </c>
      <c r="O92" s="308">
        <f>$F92*N92</f>
        <v>0</v>
      </c>
      <c r="P92" s="309">
        <f>O92/1000000</f>
        <v>0</v>
      </c>
      <c r="Q92" s="425"/>
    </row>
    <row r="93" spans="2:17" ht="15.75" customHeight="1">
      <c r="B93" s="276" t="s">
        <v>67</v>
      </c>
      <c r="C93" s="303"/>
      <c r="D93" s="317"/>
      <c r="E93" s="317"/>
      <c r="F93" s="303"/>
      <c r="G93" s="307"/>
      <c r="H93" s="308"/>
      <c r="I93" s="308"/>
      <c r="J93" s="308"/>
      <c r="K93" s="309"/>
      <c r="L93" s="307"/>
      <c r="M93" s="308"/>
      <c r="N93" s="308"/>
      <c r="O93" s="308"/>
      <c r="P93" s="309"/>
      <c r="Q93" s="414"/>
    </row>
    <row r="94" spans="1:17" ht="15.75" customHeight="1">
      <c r="A94" s="253">
        <v>60</v>
      </c>
      <c r="B94" s="432" t="s">
        <v>68</v>
      </c>
      <c r="C94" s="303">
        <v>4902540</v>
      </c>
      <c r="D94" s="433" t="s">
        <v>12</v>
      </c>
      <c r="E94" s="295" t="s">
        <v>314</v>
      </c>
      <c r="F94" s="303">
        <v>100</v>
      </c>
      <c r="G94" s="307">
        <v>8021</v>
      </c>
      <c r="H94" s="308">
        <v>8021</v>
      </c>
      <c r="I94" s="308">
        <f>G94-H94</f>
        <v>0</v>
      </c>
      <c r="J94" s="308">
        <f>$F94*I94</f>
        <v>0</v>
      </c>
      <c r="K94" s="309">
        <f>J94/1000000</f>
        <v>0</v>
      </c>
      <c r="L94" s="307">
        <v>13185</v>
      </c>
      <c r="M94" s="308">
        <v>13224</v>
      </c>
      <c r="N94" s="308">
        <f>L94-M94</f>
        <v>-39</v>
      </c>
      <c r="O94" s="308">
        <f>$F94*N94</f>
        <v>-3900</v>
      </c>
      <c r="P94" s="309">
        <f>O94/1000000</f>
        <v>-0.0039</v>
      </c>
      <c r="Q94" s="425"/>
    </row>
    <row r="95" spans="1:17" ht="15.75" customHeight="1">
      <c r="A95" s="416">
        <v>61</v>
      </c>
      <c r="B95" s="432" t="s">
        <v>69</v>
      </c>
      <c r="C95" s="303">
        <v>4902520</v>
      </c>
      <c r="D95" s="433" t="s">
        <v>12</v>
      </c>
      <c r="E95" s="295" t="s">
        <v>314</v>
      </c>
      <c r="F95" s="303">
        <v>100</v>
      </c>
      <c r="G95" s="307">
        <v>10819</v>
      </c>
      <c r="H95" s="308">
        <v>10814</v>
      </c>
      <c r="I95" s="308">
        <f>G95-H95</f>
        <v>5</v>
      </c>
      <c r="J95" s="308">
        <f>$F95*I95</f>
        <v>500</v>
      </c>
      <c r="K95" s="309">
        <f>J95/1000000</f>
        <v>0.0005</v>
      </c>
      <c r="L95" s="307">
        <v>3638</v>
      </c>
      <c r="M95" s="308">
        <v>3460</v>
      </c>
      <c r="N95" s="308">
        <f>L95-M95</f>
        <v>178</v>
      </c>
      <c r="O95" s="308">
        <f>$F95*N95</f>
        <v>17800</v>
      </c>
      <c r="P95" s="309">
        <f>O95/1000000</f>
        <v>0.0178</v>
      </c>
      <c r="Q95" s="414"/>
    </row>
    <row r="96" spans="1:17" ht="15.75" customHeight="1">
      <c r="A96" s="253">
        <v>62</v>
      </c>
      <c r="B96" s="432" t="s">
        <v>70</v>
      </c>
      <c r="C96" s="303">
        <v>4902536</v>
      </c>
      <c r="D96" s="433" t="s">
        <v>12</v>
      </c>
      <c r="E96" s="295" t="s">
        <v>314</v>
      </c>
      <c r="F96" s="303">
        <v>100</v>
      </c>
      <c r="G96" s="307">
        <v>29838</v>
      </c>
      <c r="H96" s="308">
        <v>29834</v>
      </c>
      <c r="I96" s="308">
        <f>G96-H96</f>
        <v>4</v>
      </c>
      <c r="J96" s="308">
        <f>$F96*I96</f>
        <v>400</v>
      </c>
      <c r="K96" s="309">
        <f>J96/1000000</f>
        <v>0.0004</v>
      </c>
      <c r="L96" s="307">
        <v>9210</v>
      </c>
      <c r="M96" s="308">
        <v>9024</v>
      </c>
      <c r="N96" s="308">
        <f>L96-M96</f>
        <v>186</v>
      </c>
      <c r="O96" s="308">
        <f>$F96*N96</f>
        <v>18600</v>
      </c>
      <c r="P96" s="309">
        <f>O96/1000000</f>
        <v>0.0186</v>
      </c>
      <c r="Q96" s="425"/>
    </row>
    <row r="97" spans="1:17" ht="15.75" customHeight="1">
      <c r="A97" s="416"/>
      <c r="B97" s="276" t="s">
        <v>30</v>
      </c>
      <c r="C97" s="303"/>
      <c r="D97" s="317"/>
      <c r="E97" s="317"/>
      <c r="F97" s="303"/>
      <c r="G97" s="307"/>
      <c r="H97" s="308"/>
      <c r="I97" s="308"/>
      <c r="J97" s="308"/>
      <c r="K97" s="309"/>
      <c r="L97" s="307"/>
      <c r="M97" s="308"/>
      <c r="N97" s="308"/>
      <c r="O97" s="308"/>
      <c r="P97" s="309"/>
      <c r="Q97" s="414"/>
    </row>
    <row r="98" spans="1:17" ht="15.75" customHeight="1">
      <c r="A98" s="416">
        <v>63</v>
      </c>
      <c r="B98" s="432" t="s">
        <v>65</v>
      </c>
      <c r="C98" s="303">
        <v>4864797</v>
      </c>
      <c r="D98" s="433" t="s">
        <v>12</v>
      </c>
      <c r="E98" s="295" t="s">
        <v>314</v>
      </c>
      <c r="F98" s="303">
        <v>100</v>
      </c>
      <c r="G98" s="307">
        <v>59748</v>
      </c>
      <c r="H98" s="308">
        <v>59950</v>
      </c>
      <c r="I98" s="308">
        <f>G98-H98</f>
        <v>-202</v>
      </c>
      <c r="J98" s="308">
        <f>$F98*I98</f>
        <v>-20200</v>
      </c>
      <c r="K98" s="309">
        <f>J98/1000000</f>
        <v>-0.0202</v>
      </c>
      <c r="L98" s="307">
        <v>1738</v>
      </c>
      <c r="M98" s="308">
        <v>1734</v>
      </c>
      <c r="N98" s="308">
        <f>L98-M98</f>
        <v>4</v>
      </c>
      <c r="O98" s="308">
        <f>$F98*N98</f>
        <v>400</v>
      </c>
      <c r="P98" s="309">
        <f>O98/1000000</f>
        <v>0.0004</v>
      </c>
      <c r="Q98" s="414"/>
    </row>
    <row r="99" spans="1:17" ht="15.75" customHeight="1">
      <c r="A99" s="417">
        <v>64</v>
      </c>
      <c r="B99" s="432" t="s">
        <v>220</v>
      </c>
      <c r="C99" s="303">
        <v>4865074</v>
      </c>
      <c r="D99" s="433" t="s">
        <v>12</v>
      </c>
      <c r="E99" s="295" t="s">
        <v>314</v>
      </c>
      <c r="F99" s="303">
        <v>133.33</v>
      </c>
      <c r="G99" s="307">
        <v>999703</v>
      </c>
      <c r="H99" s="308">
        <v>999694</v>
      </c>
      <c r="I99" s="308">
        <f>G99-H99</f>
        <v>9</v>
      </c>
      <c r="J99" s="308">
        <f>$F99*I99</f>
        <v>1199.97</v>
      </c>
      <c r="K99" s="309">
        <f>J99/1000000</f>
        <v>0.00119997</v>
      </c>
      <c r="L99" s="307">
        <v>399</v>
      </c>
      <c r="M99" s="308">
        <v>384</v>
      </c>
      <c r="N99" s="308">
        <f>L99-M99</f>
        <v>15</v>
      </c>
      <c r="O99" s="308">
        <f>$F99*N99</f>
        <v>1999.9500000000003</v>
      </c>
      <c r="P99" s="778">
        <f>O99/1000000</f>
        <v>0.0019999500000000003</v>
      </c>
      <c r="Q99" s="414"/>
    </row>
    <row r="100" spans="1:17" ht="15.75" customHeight="1">
      <c r="A100" s="417">
        <v>65</v>
      </c>
      <c r="B100" s="432" t="s">
        <v>75</v>
      </c>
      <c r="C100" s="303">
        <v>4902528</v>
      </c>
      <c r="D100" s="433" t="s">
        <v>12</v>
      </c>
      <c r="E100" s="295" t="s">
        <v>314</v>
      </c>
      <c r="F100" s="303">
        <v>-300</v>
      </c>
      <c r="G100" s="307">
        <v>75</v>
      </c>
      <c r="H100" s="308">
        <v>75</v>
      </c>
      <c r="I100" s="308">
        <f>G100-H100</f>
        <v>0</v>
      </c>
      <c r="J100" s="308">
        <f>$F100*I100</f>
        <v>0</v>
      </c>
      <c r="K100" s="309">
        <f>J100/1000000</f>
        <v>0</v>
      </c>
      <c r="L100" s="307">
        <v>664</v>
      </c>
      <c r="M100" s="308">
        <v>664</v>
      </c>
      <c r="N100" s="308">
        <f>L100-M100</f>
        <v>0</v>
      </c>
      <c r="O100" s="308">
        <f>$F100*N100</f>
        <v>0</v>
      </c>
      <c r="P100" s="309">
        <f>O100/1000000</f>
        <v>0</v>
      </c>
      <c r="Q100" s="414"/>
    </row>
    <row r="101" spans="2:16" ht="15.75" customHeight="1">
      <c r="B101" s="312" t="s">
        <v>71</v>
      </c>
      <c r="C101" s="302"/>
      <c r="D101" s="314"/>
      <c r="E101" s="314"/>
      <c r="F101" s="302"/>
      <c r="G101" s="307"/>
      <c r="H101" s="308"/>
      <c r="I101" s="308"/>
      <c r="J101" s="308"/>
      <c r="K101" s="309"/>
      <c r="L101" s="307"/>
      <c r="M101" s="308"/>
      <c r="N101" s="308"/>
      <c r="O101" s="308"/>
      <c r="P101" s="309"/>
    </row>
    <row r="102" spans="1:17" ht="16.5">
      <c r="A102" s="417">
        <v>66</v>
      </c>
      <c r="B102" s="683" t="s">
        <v>72</v>
      </c>
      <c r="C102" s="302">
        <v>4902577</v>
      </c>
      <c r="D102" s="314" t="s">
        <v>12</v>
      </c>
      <c r="E102" s="295" t="s">
        <v>314</v>
      </c>
      <c r="F102" s="302">
        <v>-400</v>
      </c>
      <c r="G102" s="307">
        <v>995633</v>
      </c>
      <c r="H102" s="308">
        <v>995633</v>
      </c>
      <c r="I102" s="308">
        <f>G102-H102</f>
        <v>0</v>
      </c>
      <c r="J102" s="308">
        <f>$F102*I102</f>
        <v>0</v>
      </c>
      <c r="K102" s="309">
        <f>J102/1000000</f>
        <v>0</v>
      </c>
      <c r="L102" s="307">
        <v>61</v>
      </c>
      <c r="M102" s="308">
        <v>61</v>
      </c>
      <c r="N102" s="308">
        <f>L102-M102</f>
        <v>0</v>
      </c>
      <c r="O102" s="308">
        <f>$F102*N102</f>
        <v>0</v>
      </c>
      <c r="P102" s="309">
        <f>O102/1000000</f>
        <v>0</v>
      </c>
      <c r="Q102" s="684"/>
    </row>
    <row r="103" spans="1:17" ht="16.5">
      <c r="A103" s="417">
        <v>67</v>
      </c>
      <c r="B103" s="683" t="s">
        <v>73</v>
      </c>
      <c r="C103" s="302">
        <v>4902525</v>
      </c>
      <c r="D103" s="314" t="s">
        <v>12</v>
      </c>
      <c r="E103" s="295" t="s">
        <v>314</v>
      </c>
      <c r="F103" s="302">
        <v>400</v>
      </c>
      <c r="G103" s="307">
        <v>999880</v>
      </c>
      <c r="H103" s="308">
        <v>999880</v>
      </c>
      <c r="I103" s="308">
        <f>G103-H103</f>
        <v>0</v>
      </c>
      <c r="J103" s="308">
        <f>$F103*I103</f>
        <v>0</v>
      </c>
      <c r="K103" s="309">
        <f>J103/1000000</f>
        <v>0</v>
      </c>
      <c r="L103" s="307">
        <v>999433</v>
      </c>
      <c r="M103" s="308">
        <v>999433</v>
      </c>
      <c r="N103" s="308">
        <f>L103-M103</f>
        <v>0</v>
      </c>
      <c r="O103" s="308">
        <f>$F103*N103</f>
        <v>0</v>
      </c>
      <c r="P103" s="309">
        <f>O103/1000000</f>
        <v>0</v>
      </c>
      <c r="Q103" s="425"/>
    </row>
    <row r="104" spans="2:17" ht="16.5">
      <c r="B104" s="276" t="s">
        <v>351</v>
      </c>
      <c r="C104" s="302"/>
      <c r="D104" s="314"/>
      <c r="E104" s="295"/>
      <c r="F104" s="302"/>
      <c r="G104" s="307"/>
      <c r="H104" s="308"/>
      <c r="I104" s="308"/>
      <c r="J104" s="308"/>
      <c r="K104" s="309"/>
      <c r="L104" s="307"/>
      <c r="M104" s="308"/>
      <c r="N104" s="308"/>
      <c r="O104" s="308"/>
      <c r="P104" s="309"/>
      <c r="Q104" s="414"/>
    </row>
    <row r="105" spans="1:17" ht="18">
      <c r="A105" s="417">
        <v>68</v>
      </c>
      <c r="B105" s="432" t="s">
        <v>357</v>
      </c>
      <c r="C105" s="281">
        <v>4864983</v>
      </c>
      <c r="D105" s="111" t="s">
        <v>12</v>
      </c>
      <c r="E105" s="91" t="s">
        <v>314</v>
      </c>
      <c r="F105" s="376">
        <v>800</v>
      </c>
      <c r="G105" s="307">
        <v>962888</v>
      </c>
      <c r="H105" s="308">
        <v>964624</v>
      </c>
      <c r="I105" s="290">
        <f>G105-H105</f>
        <v>-1736</v>
      </c>
      <c r="J105" s="290">
        <f>$F105*I105</f>
        <v>-1388800</v>
      </c>
      <c r="K105" s="290">
        <f>J105/1000000</f>
        <v>-1.3888</v>
      </c>
      <c r="L105" s="307">
        <v>999720</v>
      </c>
      <c r="M105" s="308">
        <v>999720</v>
      </c>
      <c r="N105" s="290">
        <f>L105-M105</f>
        <v>0</v>
      </c>
      <c r="O105" s="290">
        <f>$F105*N105</f>
        <v>0</v>
      </c>
      <c r="P105" s="290">
        <f>O105/1000000</f>
        <v>0</v>
      </c>
      <c r="Q105" s="414"/>
    </row>
    <row r="106" spans="1:17" ht="18">
      <c r="A106" s="417">
        <v>69</v>
      </c>
      <c r="B106" s="432" t="s">
        <v>367</v>
      </c>
      <c r="C106" s="281">
        <v>4864950</v>
      </c>
      <c r="D106" s="111" t="s">
        <v>12</v>
      </c>
      <c r="E106" s="91" t="s">
        <v>314</v>
      </c>
      <c r="F106" s="376">
        <v>2000</v>
      </c>
      <c r="G106" s="307">
        <v>995273</v>
      </c>
      <c r="H106" s="308">
        <v>995486</v>
      </c>
      <c r="I106" s="290">
        <f>G106-H106</f>
        <v>-213</v>
      </c>
      <c r="J106" s="290">
        <f>$F106*I106</f>
        <v>-426000</v>
      </c>
      <c r="K106" s="290">
        <f>J106/1000000</f>
        <v>-0.426</v>
      </c>
      <c r="L106" s="307">
        <v>1053</v>
      </c>
      <c r="M106" s="308">
        <v>1053</v>
      </c>
      <c r="N106" s="290">
        <f>L106-M106</f>
        <v>0</v>
      </c>
      <c r="O106" s="290">
        <f>$F106*N106</f>
        <v>0</v>
      </c>
      <c r="P106" s="290">
        <f>O106/1000000</f>
        <v>0</v>
      </c>
      <c r="Q106" s="414"/>
    </row>
    <row r="107" spans="2:17" ht="18">
      <c r="B107" s="276" t="s">
        <v>381</v>
      </c>
      <c r="C107" s="281"/>
      <c r="D107" s="111"/>
      <c r="E107" s="91"/>
      <c r="F107" s="302"/>
      <c r="G107" s="307"/>
      <c r="H107" s="308"/>
      <c r="I107" s="290"/>
      <c r="J107" s="290"/>
      <c r="K107" s="290"/>
      <c r="L107" s="307"/>
      <c r="M107" s="308"/>
      <c r="N107" s="290"/>
      <c r="O107" s="290"/>
      <c r="P107" s="290"/>
      <c r="Q107" s="414"/>
    </row>
    <row r="108" spans="1:17" ht="18">
      <c r="A108" s="417">
        <v>70</v>
      </c>
      <c r="B108" s="432" t="s">
        <v>382</v>
      </c>
      <c r="C108" s="281">
        <v>4864810</v>
      </c>
      <c r="D108" s="111" t="s">
        <v>12</v>
      </c>
      <c r="E108" s="91" t="s">
        <v>314</v>
      </c>
      <c r="F108" s="376">
        <v>200</v>
      </c>
      <c r="G108" s="307">
        <v>973399</v>
      </c>
      <c r="H108" s="308">
        <v>974686</v>
      </c>
      <c r="I108" s="308">
        <f>G108-H108</f>
        <v>-1287</v>
      </c>
      <c r="J108" s="308">
        <f>$F108*I108</f>
        <v>-257400</v>
      </c>
      <c r="K108" s="308">
        <f>J108/1000000</f>
        <v>-0.2574</v>
      </c>
      <c r="L108" s="307">
        <v>1421</v>
      </c>
      <c r="M108" s="308">
        <v>1420</v>
      </c>
      <c r="N108" s="308">
        <f>L108-M108</f>
        <v>1</v>
      </c>
      <c r="O108" s="308">
        <f>$F108*N108</f>
        <v>200</v>
      </c>
      <c r="P108" s="309">
        <f>O108/1000000</f>
        <v>0.0002</v>
      </c>
      <c r="Q108" s="414"/>
    </row>
    <row r="109" spans="1:17" s="443" customFormat="1" ht="18">
      <c r="A109" s="331">
        <v>71</v>
      </c>
      <c r="B109" s="626" t="s">
        <v>383</v>
      </c>
      <c r="C109" s="281">
        <v>4864901</v>
      </c>
      <c r="D109" s="111" t="s">
        <v>12</v>
      </c>
      <c r="E109" s="91" t="s">
        <v>314</v>
      </c>
      <c r="F109" s="302">
        <v>250</v>
      </c>
      <c r="G109" s="307">
        <v>996392</v>
      </c>
      <c r="H109" s="308">
        <v>996592</v>
      </c>
      <c r="I109" s="290">
        <f>G109-H109</f>
        <v>-200</v>
      </c>
      <c r="J109" s="290">
        <f>$F109*I109</f>
        <v>-50000</v>
      </c>
      <c r="K109" s="290">
        <f>J109/1000000</f>
        <v>-0.05</v>
      </c>
      <c r="L109" s="307">
        <v>534</v>
      </c>
      <c r="M109" s="308">
        <v>538</v>
      </c>
      <c r="N109" s="290">
        <f>L109-M109</f>
        <v>-4</v>
      </c>
      <c r="O109" s="290">
        <f>$F109*N109</f>
        <v>-1000</v>
      </c>
      <c r="P109" s="290">
        <f>O109/1000000</f>
        <v>-0.001</v>
      </c>
      <c r="Q109" s="414"/>
    </row>
    <row r="110" spans="1:17" s="443" customFormat="1" ht="18">
      <c r="A110" s="331"/>
      <c r="B110" s="313" t="s">
        <v>421</v>
      </c>
      <c r="C110" s="281"/>
      <c r="D110" s="111"/>
      <c r="E110" s="91"/>
      <c r="F110" s="302"/>
      <c r="G110" s="307"/>
      <c r="H110" s="308"/>
      <c r="I110" s="290"/>
      <c r="J110" s="290"/>
      <c r="K110" s="290"/>
      <c r="L110" s="307"/>
      <c r="M110" s="308"/>
      <c r="N110" s="290"/>
      <c r="O110" s="290"/>
      <c r="P110" s="290"/>
      <c r="Q110" s="414"/>
    </row>
    <row r="111" spans="1:17" s="443" customFormat="1" ht="18">
      <c r="A111" s="331">
        <v>72</v>
      </c>
      <c r="B111" s="626" t="s">
        <v>427</v>
      </c>
      <c r="C111" s="281">
        <v>4864960</v>
      </c>
      <c r="D111" s="111" t="s">
        <v>12</v>
      </c>
      <c r="E111" s="91" t="s">
        <v>314</v>
      </c>
      <c r="F111" s="302">
        <v>1000</v>
      </c>
      <c r="G111" s="307">
        <v>988418</v>
      </c>
      <c r="H111" s="308">
        <v>988562</v>
      </c>
      <c r="I111" s="308">
        <f>G111-H111</f>
        <v>-144</v>
      </c>
      <c r="J111" s="308">
        <f>$F111*I111</f>
        <v>-144000</v>
      </c>
      <c r="K111" s="308">
        <f>J111/1000000</f>
        <v>-0.144</v>
      </c>
      <c r="L111" s="307">
        <v>2019</v>
      </c>
      <c r="M111" s="308">
        <v>2023</v>
      </c>
      <c r="N111" s="308">
        <f>L111-M111</f>
        <v>-4</v>
      </c>
      <c r="O111" s="308">
        <f>$F111*N111</f>
        <v>-4000</v>
      </c>
      <c r="P111" s="309">
        <f>O111/1000000</f>
        <v>-0.004</v>
      </c>
      <c r="Q111" s="414"/>
    </row>
    <row r="112" spans="1:17" ht="18">
      <c r="A112" s="331">
        <v>73</v>
      </c>
      <c r="B112" s="626" t="s">
        <v>428</v>
      </c>
      <c r="C112" s="281">
        <v>5128441</v>
      </c>
      <c r="D112" s="111" t="s">
        <v>12</v>
      </c>
      <c r="E112" s="91" t="s">
        <v>314</v>
      </c>
      <c r="F112" s="480">
        <v>750</v>
      </c>
      <c r="G112" s="307">
        <v>1419</v>
      </c>
      <c r="H112" s="308">
        <v>1363</v>
      </c>
      <c r="I112" s="308">
        <f>G112-H112</f>
        <v>56</v>
      </c>
      <c r="J112" s="308">
        <f>$F112*I112</f>
        <v>42000</v>
      </c>
      <c r="K112" s="308">
        <f>J112/1000000</f>
        <v>0.042</v>
      </c>
      <c r="L112" s="307">
        <v>3313</v>
      </c>
      <c r="M112" s="308">
        <v>3313</v>
      </c>
      <c r="N112" s="308">
        <f>L112-M112</f>
        <v>0</v>
      </c>
      <c r="O112" s="308">
        <f>$F112*N112</f>
        <v>0</v>
      </c>
      <c r="P112" s="309">
        <f>O112/1000000</f>
        <v>0</v>
      </c>
      <c r="Q112" s="414"/>
    </row>
    <row r="113" spans="2:92" s="445" customFormat="1" ht="15.75" thickBot="1">
      <c r="B113" s="665"/>
      <c r="G113" s="412"/>
      <c r="H113" s="413"/>
      <c r="I113" s="664"/>
      <c r="J113" s="664"/>
      <c r="K113" s="664"/>
      <c r="L113" s="412"/>
      <c r="M113" s="413"/>
      <c r="N113" s="664"/>
      <c r="O113" s="664"/>
      <c r="P113" s="664"/>
      <c r="Q113" s="531"/>
      <c r="R113" s="443"/>
      <c r="S113" s="443"/>
      <c r="T113" s="443"/>
      <c r="U113" s="443"/>
      <c r="V113" s="443"/>
      <c r="W113" s="443"/>
      <c r="X113" s="443"/>
      <c r="Y113" s="443"/>
      <c r="Z113" s="443"/>
      <c r="AA113" s="443"/>
      <c r="AB113" s="443"/>
      <c r="AC113" s="443"/>
      <c r="AD113" s="443"/>
      <c r="AE113" s="443"/>
      <c r="AF113" s="443"/>
      <c r="AG113" s="443"/>
      <c r="AH113" s="443"/>
      <c r="AI113" s="443"/>
      <c r="AJ113" s="443"/>
      <c r="AK113" s="443"/>
      <c r="AL113" s="443"/>
      <c r="AM113" s="443"/>
      <c r="AN113" s="443"/>
      <c r="AO113" s="443"/>
      <c r="AP113" s="443"/>
      <c r="AQ113" s="443"/>
      <c r="AR113" s="443"/>
      <c r="AS113" s="443"/>
      <c r="AT113" s="443"/>
      <c r="AU113" s="443"/>
      <c r="AV113" s="443"/>
      <c r="AW113" s="443"/>
      <c r="AX113" s="443"/>
      <c r="AY113" s="443"/>
      <c r="AZ113" s="443"/>
      <c r="BA113" s="443"/>
      <c r="BB113" s="443"/>
      <c r="BC113" s="443"/>
      <c r="BD113" s="443"/>
      <c r="BE113" s="443"/>
      <c r="BF113" s="443"/>
      <c r="BG113" s="443"/>
      <c r="BH113" s="443"/>
      <c r="BI113" s="443"/>
      <c r="BJ113" s="443"/>
      <c r="BK113" s="443"/>
      <c r="BL113" s="443"/>
      <c r="BM113" s="443"/>
      <c r="BN113" s="443"/>
      <c r="BO113" s="443"/>
      <c r="BP113" s="443"/>
      <c r="BQ113" s="443"/>
      <c r="BR113" s="443"/>
      <c r="BS113" s="443"/>
      <c r="BT113" s="443"/>
      <c r="BU113" s="443"/>
      <c r="BV113" s="443"/>
      <c r="BW113" s="443"/>
      <c r="BX113" s="443"/>
      <c r="BY113" s="443"/>
      <c r="BZ113" s="443"/>
      <c r="CA113" s="443"/>
      <c r="CB113" s="443"/>
      <c r="CC113" s="443"/>
      <c r="CD113" s="443"/>
      <c r="CE113" s="443"/>
      <c r="CF113" s="443"/>
      <c r="CG113" s="443"/>
      <c r="CH113" s="443"/>
      <c r="CI113" s="443"/>
      <c r="CJ113" s="443"/>
      <c r="CK113" s="443"/>
      <c r="CL113" s="443"/>
      <c r="CM113" s="443"/>
      <c r="CN113" s="443"/>
    </row>
    <row r="114" spans="2:16" ht="18.75" thickTop="1">
      <c r="B114" s="137" t="s">
        <v>219</v>
      </c>
      <c r="G114" s="308"/>
      <c r="H114" s="308"/>
      <c r="I114" s="480"/>
      <c r="J114" s="480"/>
      <c r="K114" s="389">
        <f>SUM(K7:K113)</f>
        <v>-58.193696539999976</v>
      </c>
      <c r="L114" s="308"/>
      <c r="M114" s="308"/>
      <c r="N114" s="480"/>
      <c r="O114" s="480"/>
      <c r="P114" s="389">
        <f>SUM(P7:P113)</f>
        <v>-0.01818405999999998</v>
      </c>
    </row>
    <row r="115" spans="2:16" ht="15">
      <c r="B115" s="15"/>
      <c r="G115" s="308"/>
      <c r="H115" s="308"/>
      <c r="I115" s="480"/>
      <c r="J115" s="480"/>
      <c r="K115" s="480"/>
      <c r="L115" s="308"/>
      <c r="M115" s="308"/>
      <c r="N115" s="480"/>
      <c r="O115" s="480"/>
      <c r="P115" s="480"/>
    </row>
    <row r="116" spans="2:16" ht="15">
      <c r="B116" s="15"/>
      <c r="G116" s="308"/>
      <c r="H116" s="308"/>
      <c r="I116" s="480"/>
      <c r="J116" s="480"/>
      <c r="K116" s="480"/>
      <c r="L116" s="308"/>
      <c r="M116" s="308"/>
      <c r="N116" s="480"/>
      <c r="O116" s="480"/>
      <c r="P116" s="480"/>
    </row>
    <row r="117" spans="2:16" ht="15">
      <c r="B117" s="15"/>
      <c r="G117" s="308"/>
      <c r="H117" s="308"/>
      <c r="I117" s="480"/>
      <c r="J117" s="480"/>
      <c r="K117" s="480"/>
      <c r="L117" s="308"/>
      <c r="M117" s="308"/>
      <c r="N117" s="480"/>
      <c r="O117" s="480"/>
      <c r="P117" s="480"/>
    </row>
    <row r="118" spans="2:16" ht="15">
      <c r="B118" s="15"/>
      <c r="G118" s="308"/>
      <c r="H118" s="308"/>
      <c r="I118" s="480"/>
      <c r="J118" s="480"/>
      <c r="K118" s="480"/>
      <c r="L118" s="308"/>
      <c r="M118" s="308"/>
      <c r="N118" s="480"/>
      <c r="O118" s="480"/>
      <c r="P118" s="480"/>
    </row>
    <row r="119" spans="2:16" ht="15">
      <c r="B119" s="15"/>
      <c r="G119" s="308"/>
      <c r="H119" s="308"/>
      <c r="I119" s="480"/>
      <c r="J119" s="480"/>
      <c r="K119" s="480"/>
      <c r="L119" s="308"/>
      <c r="M119" s="308"/>
      <c r="N119" s="480"/>
      <c r="O119" s="480"/>
      <c r="P119" s="480"/>
    </row>
    <row r="120" spans="1:16" ht="15.75">
      <c r="A120" s="14"/>
      <c r="G120" s="308"/>
      <c r="H120" s="308"/>
      <c r="I120" s="480"/>
      <c r="J120" s="480"/>
      <c r="K120" s="480"/>
      <c r="L120" s="308"/>
      <c r="M120" s="308"/>
      <c r="N120" s="480"/>
      <c r="O120" s="480"/>
      <c r="P120" s="480"/>
    </row>
    <row r="121" spans="1:17" ht="24" thickBot="1">
      <c r="A121" s="167" t="s">
        <v>218</v>
      </c>
      <c r="G121" s="308"/>
      <c r="H121" s="308"/>
      <c r="I121" s="78" t="s">
        <v>363</v>
      </c>
      <c r="J121" s="443"/>
      <c r="K121" s="443"/>
      <c r="L121" s="308"/>
      <c r="M121" s="308"/>
      <c r="N121" s="78" t="s">
        <v>364</v>
      </c>
      <c r="O121" s="443"/>
      <c r="P121" s="443"/>
      <c r="Q121" s="481" t="str">
        <f>Q1</f>
        <v>MARCH-2021</v>
      </c>
    </row>
    <row r="122" spans="1:17" ht="39" customHeight="1" thickBot="1" thickTop="1">
      <c r="A122" s="472" t="s">
        <v>8</v>
      </c>
      <c r="B122" s="461" t="s">
        <v>9</v>
      </c>
      <c r="C122" s="462" t="s">
        <v>1</v>
      </c>
      <c r="D122" s="462" t="s">
        <v>2</v>
      </c>
      <c r="E122" s="462" t="s">
        <v>3</v>
      </c>
      <c r="F122" s="462" t="s">
        <v>10</v>
      </c>
      <c r="G122" s="460" t="str">
        <f>G5</f>
        <v>FINAL READING 31/03/2021</v>
      </c>
      <c r="H122" s="462" t="str">
        <f>H5</f>
        <v>INTIAL READING 01/03/2021</v>
      </c>
      <c r="I122" s="462" t="s">
        <v>4</v>
      </c>
      <c r="J122" s="462" t="s">
        <v>5</v>
      </c>
      <c r="K122" s="473" t="s">
        <v>6</v>
      </c>
      <c r="L122" s="460" t="str">
        <f>L5</f>
        <v>FINAL READING 31/03/2021</v>
      </c>
      <c r="M122" s="462" t="str">
        <f>M5</f>
        <v>INTIAL READING 01/03/2021</v>
      </c>
      <c r="N122" s="462" t="s">
        <v>4</v>
      </c>
      <c r="O122" s="462" t="s">
        <v>5</v>
      </c>
      <c r="P122" s="473" t="s">
        <v>6</v>
      </c>
      <c r="Q122" s="473" t="s">
        <v>282</v>
      </c>
    </row>
    <row r="123" spans="1:16" ht="7.5" customHeight="1" hidden="1" thickBot="1" thickTop="1">
      <c r="A123" s="12"/>
      <c r="B123" s="11"/>
      <c r="C123" s="10"/>
      <c r="D123" s="10"/>
      <c r="E123" s="10"/>
      <c r="F123" s="10"/>
      <c r="G123" s="308"/>
      <c r="H123" s="308"/>
      <c r="I123" s="480"/>
      <c r="J123" s="480"/>
      <c r="K123" s="480"/>
      <c r="L123" s="308"/>
      <c r="M123" s="308"/>
      <c r="N123" s="480"/>
      <c r="O123" s="480"/>
      <c r="P123" s="480"/>
    </row>
    <row r="124" spans="1:17" ht="15.75" customHeight="1" thickTop="1">
      <c r="A124" s="304"/>
      <c r="B124" s="305" t="s">
        <v>25</v>
      </c>
      <c r="C124" s="293"/>
      <c r="D124" s="287"/>
      <c r="E124" s="287"/>
      <c r="F124" s="287"/>
      <c r="G124" s="308"/>
      <c r="H124" s="308"/>
      <c r="I124" s="483"/>
      <c r="J124" s="483"/>
      <c r="K124" s="484"/>
      <c r="L124" s="308"/>
      <c r="M124" s="308"/>
      <c r="N124" s="483"/>
      <c r="O124" s="483"/>
      <c r="P124" s="484"/>
      <c r="Q124" s="479"/>
    </row>
    <row r="125" spans="1:17" ht="15.75" customHeight="1">
      <c r="A125" s="292">
        <v>1</v>
      </c>
      <c r="B125" s="311" t="s">
        <v>74</v>
      </c>
      <c r="C125" s="302">
        <v>5295192</v>
      </c>
      <c r="D125" s="295" t="s">
        <v>12</v>
      </c>
      <c r="E125" s="295" t="s">
        <v>314</v>
      </c>
      <c r="F125" s="302">
        <v>-100</v>
      </c>
      <c r="G125" s="307">
        <v>18477</v>
      </c>
      <c r="H125" s="308">
        <v>18477</v>
      </c>
      <c r="I125" s="308">
        <f>G125-H125</f>
        <v>0</v>
      </c>
      <c r="J125" s="308">
        <f>$F125*I125</f>
        <v>0</v>
      </c>
      <c r="K125" s="308">
        <f>J125/1000000</f>
        <v>0</v>
      </c>
      <c r="L125" s="307">
        <v>144548</v>
      </c>
      <c r="M125" s="308">
        <v>144140</v>
      </c>
      <c r="N125" s="308">
        <f>L125-M125</f>
        <v>408</v>
      </c>
      <c r="O125" s="308">
        <f>$F125*N125</f>
        <v>-40800</v>
      </c>
      <c r="P125" s="309">
        <f>O125/1000000</f>
        <v>-0.0408</v>
      </c>
      <c r="Q125" s="414"/>
    </row>
    <row r="126" spans="1:17" ht="15.75" customHeight="1">
      <c r="A126" s="292"/>
      <c r="B126" s="311"/>
      <c r="C126" s="302"/>
      <c r="D126" s="295"/>
      <c r="E126" s="295"/>
      <c r="F126" s="302">
        <v>-100</v>
      </c>
      <c r="G126" s="307"/>
      <c r="H126" s="308"/>
      <c r="I126" s="308"/>
      <c r="J126" s="308"/>
      <c r="K126" s="308"/>
      <c r="L126" s="307">
        <v>143999</v>
      </c>
      <c r="M126" s="308">
        <v>143894</v>
      </c>
      <c r="N126" s="308">
        <f>L126-M126</f>
        <v>105</v>
      </c>
      <c r="O126" s="308">
        <f>$F126*N126</f>
        <v>-10500</v>
      </c>
      <c r="P126" s="309">
        <f>O126/1000000</f>
        <v>-0.0105</v>
      </c>
      <c r="Q126" s="414"/>
    </row>
    <row r="127" spans="1:17" ht="16.5">
      <c r="A127" s="292"/>
      <c r="B127" s="312" t="s">
        <v>37</v>
      </c>
      <c r="C127" s="302"/>
      <c r="D127" s="315"/>
      <c r="E127" s="315"/>
      <c r="F127" s="302"/>
      <c r="G127" s="307"/>
      <c r="H127" s="308"/>
      <c r="I127" s="308"/>
      <c r="J127" s="308"/>
      <c r="K127" s="309"/>
      <c r="L127" s="307"/>
      <c r="M127" s="308"/>
      <c r="N127" s="308"/>
      <c r="O127" s="308"/>
      <c r="P127" s="309"/>
      <c r="Q127" s="414"/>
    </row>
    <row r="128" spans="1:17" ht="16.5">
      <c r="A128" s="292">
        <v>2</v>
      </c>
      <c r="B128" s="311" t="s">
        <v>38</v>
      </c>
      <c r="C128" s="302">
        <v>4864787</v>
      </c>
      <c r="D128" s="314" t="s">
        <v>12</v>
      </c>
      <c r="E128" s="295" t="s">
        <v>314</v>
      </c>
      <c r="F128" s="302">
        <v>-800</v>
      </c>
      <c r="G128" s="307">
        <v>346</v>
      </c>
      <c r="H128" s="308">
        <v>346</v>
      </c>
      <c r="I128" s="308">
        <f>G128-H128</f>
        <v>0</v>
      </c>
      <c r="J128" s="308">
        <f>$F128*I128</f>
        <v>0</v>
      </c>
      <c r="K128" s="309">
        <f>J128/1000000</f>
        <v>0</v>
      </c>
      <c r="L128" s="307">
        <v>628</v>
      </c>
      <c r="M128" s="308">
        <v>628</v>
      </c>
      <c r="N128" s="308">
        <f>L128-M128</f>
        <v>0</v>
      </c>
      <c r="O128" s="308">
        <f>$F128*N128</f>
        <v>0</v>
      </c>
      <c r="P128" s="309">
        <f>O128/1000000</f>
        <v>0</v>
      </c>
      <c r="Q128" s="414"/>
    </row>
    <row r="129" spans="1:17" ht="15.75" customHeight="1">
      <c r="A129" s="292"/>
      <c r="B129" s="312" t="s">
        <v>17</v>
      </c>
      <c r="C129" s="302"/>
      <c r="D129" s="314"/>
      <c r="E129" s="295"/>
      <c r="F129" s="302"/>
      <c r="G129" s="307"/>
      <c r="H129" s="308"/>
      <c r="I129" s="308"/>
      <c r="J129" s="308"/>
      <c r="K129" s="309"/>
      <c r="L129" s="307"/>
      <c r="M129" s="308"/>
      <c r="N129" s="308"/>
      <c r="O129" s="308"/>
      <c r="P129" s="309"/>
      <c r="Q129" s="414"/>
    </row>
    <row r="130" spans="1:17" ht="16.5">
      <c r="A130" s="292">
        <v>3</v>
      </c>
      <c r="B130" s="311" t="s">
        <v>18</v>
      </c>
      <c r="C130" s="302">
        <v>4864831</v>
      </c>
      <c r="D130" s="314" t="s">
        <v>12</v>
      </c>
      <c r="E130" s="295" t="s">
        <v>314</v>
      </c>
      <c r="F130" s="302">
        <v>-1000</v>
      </c>
      <c r="G130" s="307">
        <v>812</v>
      </c>
      <c r="H130" s="308">
        <v>813</v>
      </c>
      <c r="I130" s="308">
        <f>G130-H130</f>
        <v>-1</v>
      </c>
      <c r="J130" s="308">
        <f>$F130*I130</f>
        <v>1000</v>
      </c>
      <c r="K130" s="309">
        <f>J130/1000000</f>
        <v>0.001</v>
      </c>
      <c r="L130" s="307">
        <v>146</v>
      </c>
      <c r="M130" s="308">
        <v>156</v>
      </c>
      <c r="N130" s="308">
        <f>L130-M130</f>
        <v>-10</v>
      </c>
      <c r="O130" s="308">
        <f>$F130*N130</f>
        <v>10000</v>
      </c>
      <c r="P130" s="309">
        <f>O130/1000000</f>
        <v>0.01</v>
      </c>
      <c r="Q130" s="679"/>
    </row>
    <row r="131" spans="1:17" ht="16.5">
      <c r="A131" s="292">
        <v>4</v>
      </c>
      <c r="B131" s="311" t="s">
        <v>19</v>
      </c>
      <c r="C131" s="302">
        <v>4864825</v>
      </c>
      <c r="D131" s="314" t="s">
        <v>12</v>
      </c>
      <c r="E131" s="295" t="s">
        <v>314</v>
      </c>
      <c r="F131" s="302">
        <v>-133.33</v>
      </c>
      <c r="G131" s="307">
        <v>4231</v>
      </c>
      <c r="H131" s="308">
        <v>3985</v>
      </c>
      <c r="I131" s="308">
        <f>G131-H131</f>
        <v>246</v>
      </c>
      <c r="J131" s="308">
        <f>$F131*I131</f>
        <v>-32799.18</v>
      </c>
      <c r="K131" s="309">
        <f>J131/1000000</f>
        <v>-0.03279918</v>
      </c>
      <c r="L131" s="307">
        <v>6224</v>
      </c>
      <c r="M131" s="308">
        <v>5886</v>
      </c>
      <c r="N131" s="308">
        <f>L131-M131</f>
        <v>338</v>
      </c>
      <c r="O131" s="308">
        <f>$F131*N131</f>
        <v>-45065.54</v>
      </c>
      <c r="P131" s="778">
        <f>O131/1000000</f>
        <v>-0.04506554</v>
      </c>
      <c r="Q131" s="414"/>
    </row>
    <row r="132" spans="1:17" ht="16.5">
      <c r="A132" s="485"/>
      <c r="B132" s="486" t="s">
        <v>44</v>
      </c>
      <c r="C132" s="291"/>
      <c r="D132" s="295"/>
      <c r="E132" s="295"/>
      <c r="F132" s="487"/>
      <c r="G132" s="307"/>
      <c r="H132" s="308"/>
      <c r="I132" s="308"/>
      <c r="J132" s="308"/>
      <c r="K132" s="309"/>
      <c r="L132" s="307"/>
      <c r="M132" s="308"/>
      <c r="N132" s="308"/>
      <c r="O132" s="308"/>
      <c r="P132" s="309"/>
      <c r="Q132" s="414"/>
    </row>
    <row r="133" spans="1:17" ht="16.5">
      <c r="A133" s="292">
        <v>5</v>
      </c>
      <c r="B133" s="446" t="s">
        <v>45</v>
      </c>
      <c r="C133" s="302">
        <v>4865149</v>
      </c>
      <c r="D133" s="315" t="s">
        <v>12</v>
      </c>
      <c r="E133" s="295" t="s">
        <v>314</v>
      </c>
      <c r="F133" s="302">
        <v>-187.5</v>
      </c>
      <c r="G133" s="307">
        <v>997236</v>
      </c>
      <c r="H133" s="308">
        <v>997236</v>
      </c>
      <c r="I133" s="308">
        <f>G133-H133</f>
        <v>0</v>
      </c>
      <c r="J133" s="308">
        <f>$F133*I133</f>
        <v>0</v>
      </c>
      <c r="K133" s="309">
        <f>J133/1000000</f>
        <v>0</v>
      </c>
      <c r="L133" s="307">
        <v>999588</v>
      </c>
      <c r="M133" s="308">
        <v>999664</v>
      </c>
      <c r="N133" s="308">
        <f>L133-M133</f>
        <v>-76</v>
      </c>
      <c r="O133" s="308">
        <f>$F133*N133</f>
        <v>14250</v>
      </c>
      <c r="P133" s="309">
        <f>O133/1000000</f>
        <v>0.01425</v>
      </c>
      <c r="Q133" s="441"/>
    </row>
    <row r="134" spans="1:17" ht="16.5">
      <c r="A134" s="292"/>
      <c r="B134" s="312" t="s">
        <v>33</v>
      </c>
      <c r="C134" s="302"/>
      <c r="D134" s="315"/>
      <c r="E134" s="295"/>
      <c r="F134" s="302"/>
      <c r="G134" s="307"/>
      <c r="H134" s="308"/>
      <c r="I134" s="308"/>
      <c r="J134" s="308"/>
      <c r="K134" s="309"/>
      <c r="L134" s="307"/>
      <c r="M134" s="308"/>
      <c r="N134" s="308"/>
      <c r="O134" s="308"/>
      <c r="P134" s="309"/>
      <c r="Q134" s="414"/>
    </row>
    <row r="135" spans="1:17" ht="16.5">
      <c r="A135" s="292">
        <v>6</v>
      </c>
      <c r="B135" s="311" t="s">
        <v>328</v>
      </c>
      <c r="C135" s="302">
        <v>5128439</v>
      </c>
      <c r="D135" s="314" t="s">
        <v>12</v>
      </c>
      <c r="E135" s="295" t="s">
        <v>314</v>
      </c>
      <c r="F135" s="302">
        <v>-800</v>
      </c>
      <c r="G135" s="307">
        <v>907001</v>
      </c>
      <c r="H135" s="308">
        <v>908557</v>
      </c>
      <c r="I135" s="308">
        <f>G135-H135</f>
        <v>-1556</v>
      </c>
      <c r="J135" s="308">
        <f>$F135*I135</f>
        <v>1244800</v>
      </c>
      <c r="K135" s="309">
        <f>J135/1000000</f>
        <v>1.2448</v>
      </c>
      <c r="L135" s="307">
        <v>997864</v>
      </c>
      <c r="M135" s="308">
        <v>997865</v>
      </c>
      <c r="N135" s="308">
        <f>L135-M135</f>
        <v>-1</v>
      </c>
      <c r="O135" s="308">
        <f>$F135*N135</f>
        <v>800</v>
      </c>
      <c r="P135" s="309">
        <f>O135/1000000</f>
        <v>0.0008</v>
      </c>
      <c r="Q135" s="414"/>
    </row>
    <row r="136" spans="1:17" ht="16.5">
      <c r="A136" s="292"/>
      <c r="B136" s="313" t="s">
        <v>351</v>
      </c>
      <c r="C136" s="302"/>
      <c r="D136" s="314"/>
      <c r="E136" s="295"/>
      <c r="F136" s="302"/>
      <c r="G136" s="307"/>
      <c r="H136" s="308"/>
      <c r="I136" s="308"/>
      <c r="J136" s="308"/>
      <c r="K136" s="309"/>
      <c r="L136" s="307"/>
      <c r="M136" s="308"/>
      <c r="N136" s="308"/>
      <c r="O136" s="308"/>
      <c r="P136" s="309"/>
      <c r="Q136" s="414"/>
    </row>
    <row r="137" spans="1:17" s="295" customFormat="1" ht="15">
      <c r="A137" s="315">
        <v>7</v>
      </c>
      <c r="B137" s="680" t="s">
        <v>356</v>
      </c>
      <c r="C137" s="331">
        <v>4864971</v>
      </c>
      <c r="D137" s="314" t="s">
        <v>12</v>
      </c>
      <c r="E137" s="295" t="s">
        <v>314</v>
      </c>
      <c r="F137" s="314">
        <v>800</v>
      </c>
      <c r="G137" s="307">
        <v>0</v>
      </c>
      <c r="H137" s="308">
        <v>0</v>
      </c>
      <c r="I137" s="315">
        <f>G137-H137</f>
        <v>0</v>
      </c>
      <c r="J137" s="315">
        <f>$F137*I137</f>
        <v>0</v>
      </c>
      <c r="K137" s="315">
        <f>J137/1000000</f>
        <v>0</v>
      </c>
      <c r="L137" s="307">
        <v>999495</v>
      </c>
      <c r="M137" s="308">
        <v>999495</v>
      </c>
      <c r="N137" s="315">
        <f>L137-M137</f>
        <v>0</v>
      </c>
      <c r="O137" s="315">
        <f>$F137*N137</f>
        <v>0</v>
      </c>
      <c r="P137" s="315">
        <f>O137/1000000</f>
        <v>0</v>
      </c>
      <c r="Q137" s="434"/>
    </row>
    <row r="138" spans="1:17" s="591" customFormat="1" ht="18" customHeight="1">
      <c r="A138" s="327"/>
      <c r="B138" s="674" t="s">
        <v>418</v>
      </c>
      <c r="C138" s="331"/>
      <c r="D138" s="314"/>
      <c r="E138" s="295"/>
      <c r="F138" s="314"/>
      <c r="G138" s="307"/>
      <c r="H138" s="308"/>
      <c r="I138" s="315"/>
      <c r="J138" s="315"/>
      <c r="K138" s="315"/>
      <c r="L138" s="307"/>
      <c r="M138" s="308"/>
      <c r="N138" s="315"/>
      <c r="O138" s="315"/>
      <c r="P138" s="315"/>
      <c r="Q138" s="434"/>
    </row>
    <row r="139" spans="1:17" s="591" customFormat="1" ht="15">
      <c r="A139" s="327">
        <v>8</v>
      </c>
      <c r="B139" s="680" t="s">
        <v>419</v>
      </c>
      <c r="C139" s="331">
        <v>4864952</v>
      </c>
      <c r="D139" s="314" t="s">
        <v>12</v>
      </c>
      <c r="E139" s="295" t="s">
        <v>314</v>
      </c>
      <c r="F139" s="314">
        <v>-625</v>
      </c>
      <c r="G139" s="307">
        <v>990068</v>
      </c>
      <c r="H139" s="308">
        <v>990081</v>
      </c>
      <c r="I139" s="315">
        <f>G139-H139</f>
        <v>-13</v>
      </c>
      <c r="J139" s="315">
        <f>$F139*I139</f>
        <v>8125</v>
      </c>
      <c r="K139" s="315">
        <f>J139/1000000</f>
        <v>0.008125</v>
      </c>
      <c r="L139" s="307">
        <v>15</v>
      </c>
      <c r="M139" s="308">
        <v>13</v>
      </c>
      <c r="N139" s="315">
        <f>L139-M139</f>
        <v>2</v>
      </c>
      <c r="O139" s="315">
        <f>$F139*N139</f>
        <v>-1250</v>
      </c>
      <c r="P139" s="315">
        <f>O139/1000000</f>
        <v>-0.00125</v>
      </c>
      <c r="Q139" s="434"/>
    </row>
    <row r="140" spans="1:17" s="591" customFormat="1" ht="15">
      <c r="A140" s="327">
        <v>9</v>
      </c>
      <c r="B140" s="680" t="s">
        <v>419</v>
      </c>
      <c r="C140" s="331">
        <v>5129958</v>
      </c>
      <c r="D140" s="314" t="s">
        <v>12</v>
      </c>
      <c r="E140" s="295" t="s">
        <v>314</v>
      </c>
      <c r="F140" s="314">
        <v>-625</v>
      </c>
      <c r="G140" s="307">
        <v>990452</v>
      </c>
      <c r="H140" s="308">
        <v>990423</v>
      </c>
      <c r="I140" s="315">
        <f>G140-H140</f>
        <v>29</v>
      </c>
      <c r="J140" s="315">
        <f>$F140*I140</f>
        <v>-18125</v>
      </c>
      <c r="K140" s="315">
        <f>J140/1000000</f>
        <v>-0.018125</v>
      </c>
      <c r="L140" s="307">
        <v>999867</v>
      </c>
      <c r="M140" s="308">
        <v>999869</v>
      </c>
      <c r="N140" s="315">
        <f>L140-M140</f>
        <v>-2</v>
      </c>
      <c r="O140" s="315">
        <f>$F140*N140</f>
        <v>1250</v>
      </c>
      <c r="P140" s="315">
        <f>O140/1000000</f>
        <v>0.00125</v>
      </c>
      <c r="Q140" s="434"/>
    </row>
    <row r="141" spans="1:17" s="591" customFormat="1" ht="15.75">
      <c r="A141" s="327"/>
      <c r="B141" s="674" t="s">
        <v>421</v>
      </c>
      <c r="C141" s="331"/>
      <c r="D141" s="314"/>
      <c r="E141" s="295"/>
      <c r="F141" s="314"/>
      <c r="G141" s="307"/>
      <c r="H141" s="308"/>
      <c r="I141" s="315"/>
      <c r="J141" s="315"/>
      <c r="K141" s="315"/>
      <c r="L141" s="307"/>
      <c r="M141" s="308"/>
      <c r="N141" s="315"/>
      <c r="O141" s="315"/>
      <c r="P141" s="315"/>
      <c r="Q141" s="434"/>
    </row>
    <row r="142" spans="1:17" s="591" customFormat="1" ht="15">
      <c r="A142" s="327">
        <v>10</v>
      </c>
      <c r="B142" s="680" t="s">
        <v>422</v>
      </c>
      <c r="C142" s="331">
        <v>4865158</v>
      </c>
      <c r="D142" s="314" t="s">
        <v>12</v>
      </c>
      <c r="E142" s="295" t="s">
        <v>314</v>
      </c>
      <c r="F142" s="314">
        <v>-200</v>
      </c>
      <c r="G142" s="307">
        <v>994827</v>
      </c>
      <c r="H142" s="308">
        <v>994785</v>
      </c>
      <c r="I142" s="315">
        <f>G142-H142</f>
        <v>42</v>
      </c>
      <c r="J142" s="315">
        <f>$F142*I142</f>
        <v>-8400</v>
      </c>
      <c r="K142" s="315">
        <f>J142/1000000</f>
        <v>-0.0084</v>
      </c>
      <c r="L142" s="307">
        <v>14611</v>
      </c>
      <c r="M142" s="308">
        <v>14611</v>
      </c>
      <c r="N142" s="315">
        <f>L142-M142</f>
        <v>0</v>
      </c>
      <c r="O142" s="315">
        <f>$F142*N142</f>
        <v>0</v>
      </c>
      <c r="P142" s="315">
        <f>O142/1000000</f>
        <v>0</v>
      </c>
      <c r="Q142" s="434"/>
    </row>
    <row r="143" spans="1:17" s="591" customFormat="1" ht="15">
      <c r="A143" s="327">
        <v>11</v>
      </c>
      <c r="B143" s="680" t="s">
        <v>423</v>
      </c>
      <c r="C143" s="331">
        <v>4864816</v>
      </c>
      <c r="D143" s="314" t="s">
        <v>12</v>
      </c>
      <c r="E143" s="295" t="s">
        <v>314</v>
      </c>
      <c r="F143" s="314">
        <v>-187.5</v>
      </c>
      <c r="G143" s="307">
        <v>990647</v>
      </c>
      <c r="H143" s="308">
        <v>990771</v>
      </c>
      <c r="I143" s="315">
        <f>G143-H143</f>
        <v>-124</v>
      </c>
      <c r="J143" s="315">
        <f>$F143*I143</f>
        <v>23250</v>
      </c>
      <c r="K143" s="315">
        <f>J143/1000000</f>
        <v>0.02325</v>
      </c>
      <c r="L143" s="307">
        <v>5406</v>
      </c>
      <c r="M143" s="308">
        <v>5406</v>
      </c>
      <c r="N143" s="315">
        <f>L143-M143</f>
        <v>0</v>
      </c>
      <c r="O143" s="315">
        <f>$F143*N143</f>
        <v>0</v>
      </c>
      <c r="P143" s="315">
        <f>O143/1000000</f>
        <v>0</v>
      </c>
      <c r="Q143" s="434"/>
    </row>
    <row r="144" spans="1:17" s="591" customFormat="1" ht="15">
      <c r="A144" s="327">
        <v>12</v>
      </c>
      <c r="B144" s="680" t="s">
        <v>424</v>
      </c>
      <c r="C144" s="331">
        <v>4864808</v>
      </c>
      <c r="D144" s="314" t="s">
        <v>12</v>
      </c>
      <c r="E144" s="295" t="s">
        <v>314</v>
      </c>
      <c r="F144" s="314">
        <v>-187.5</v>
      </c>
      <c r="G144" s="307">
        <v>987812</v>
      </c>
      <c r="H144" s="308">
        <v>988298</v>
      </c>
      <c r="I144" s="315">
        <f>G144-H144</f>
        <v>-486</v>
      </c>
      <c r="J144" s="315">
        <f>$F144*I144</f>
        <v>91125</v>
      </c>
      <c r="K144" s="315">
        <f>J144/1000000</f>
        <v>0.091125</v>
      </c>
      <c r="L144" s="307">
        <v>4080</v>
      </c>
      <c r="M144" s="308">
        <v>4079</v>
      </c>
      <c r="N144" s="315">
        <f>L144-M144</f>
        <v>1</v>
      </c>
      <c r="O144" s="315">
        <f>$F144*N144</f>
        <v>-187.5</v>
      </c>
      <c r="P144" s="315">
        <f>O144/1000000</f>
        <v>-0.0001875</v>
      </c>
      <c r="Q144" s="434"/>
    </row>
    <row r="145" spans="1:17" s="591" customFormat="1" ht="15">
      <c r="A145" s="327">
        <v>13</v>
      </c>
      <c r="B145" s="680" t="s">
        <v>425</v>
      </c>
      <c r="C145" s="331">
        <v>4865005</v>
      </c>
      <c r="D145" s="314" t="s">
        <v>12</v>
      </c>
      <c r="E145" s="295" t="s">
        <v>314</v>
      </c>
      <c r="F145" s="314">
        <v>-250</v>
      </c>
      <c r="G145" s="307">
        <v>4512</v>
      </c>
      <c r="H145" s="308">
        <v>4443</v>
      </c>
      <c r="I145" s="315">
        <f>G145-H145</f>
        <v>69</v>
      </c>
      <c r="J145" s="315">
        <f>$F145*I145</f>
        <v>-17250</v>
      </c>
      <c r="K145" s="315">
        <f>J145/1000000</f>
        <v>-0.01725</v>
      </c>
      <c r="L145" s="307">
        <v>8046</v>
      </c>
      <c r="M145" s="308">
        <v>8046</v>
      </c>
      <c r="N145" s="315">
        <f>L145-M145</f>
        <v>0</v>
      </c>
      <c r="O145" s="315">
        <f>$F145*N145</f>
        <v>0</v>
      </c>
      <c r="P145" s="315">
        <f>O145/1000000</f>
        <v>0</v>
      </c>
      <c r="Q145" s="434"/>
    </row>
    <row r="146" spans="1:17" s="295" customFormat="1" ht="15.75" thickBot="1">
      <c r="A146" s="625">
        <v>14</v>
      </c>
      <c r="B146" s="675" t="s">
        <v>426</v>
      </c>
      <c r="C146" s="676">
        <v>4864822</v>
      </c>
      <c r="D146" s="681" t="s">
        <v>12</v>
      </c>
      <c r="E146" s="677" t="s">
        <v>314</v>
      </c>
      <c r="F146" s="676">
        <v>-100</v>
      </c>
      <c r="G146" s="412">
        <v>994744</v>
      </c>
      <c r="H146" s="413">
        <v>995028</v>
      </c>
      <c r="I146" s="676">
        <f>G146-H146</f>
        <v>-284</v>
      </c>
      <c r="J146" s="676">
        <f>$F146*I146</f>
        <v>28400</v>
      </c>
      <c r="K146" s="676">
        <f>J146/1000000</f>
        <v>0.0284</v>
      </c>
      <c r="L146" s="412">
        <v>29810</v>
      </c>
      <c r="M146" s="413">
        <v>29796</v>
      </c>
      <c r="N146" s="676">
        <f>L146-M146</f>
        <v>14</v>
      </c>
      <c r="O146" s="676">
        <f>$F146*N146</f>
        <v>-1400</v>
      </c>
      <c r="P146" s="676">
        <f>O146/1000000</f>
        <v>-0.0014</v>
      </c>
      <c r="Q146" s="771"/>
    </row>
    <row r="147" ht="15.75" thickTop="1">
      <c r="L147" s="308"/>
    </row>
    <row r="148" spans="2:16" ht="18">
      <c r="B148" s="285" t="s">
        <v>283</v>
      </c>
      <c r="K148" s="138">
        <f>SUM(K125:K147)</f>
        <v>1.32012582</v>
      </c>
      <c r="P148" s="138">
        <f>SUM(P125:P147)</f>
        <v>-0.07290304</v>
      </c>
    </row>
    <row r="149" spans="11:16" ht="15.75">
      <c r="K149" s="83"/>
      <c r="P149" s="83"/>
    </row>
    <row r="150" spans="11:16" ht="15.75">
      <c r="K150" s="83"/>
      <c r="P150" s="83"/>
    </row>
    <row r="151" spans="11:16" ht="15.75">
      <c r="K151" s="83"/>
      <c r="P151" s="83"/>
    </row>
    <row r="152" spans="11:16" ht="15.75">
      <c r="K152" s="83"/>
      <c r="P152" s="83"/>
    </row>
    <row r="153" spans="11:16" ht="15.75">
      <c r="K153" s="83"/>
      <c r="P153" s="83"/>
    </row>
    <row r="154" ht="13.5" thickBot="1"/>
    <row r="155" spans="1:17" ht="31.5" customHeight="1">
      <c r="A155" s="124" t="s">
        <v>221</v>
      </c>
      <c r="B155" s="125"/>
      <c r="C155" s="125"/>
      <c r="D155" s="126"/>
      <c r="E155" s="127"/>
      <c r="F155" s="126"/>
      <c r="G155" s="126"/>
      <c r="H155" s="125"/>
      <c r="I155" s="128"/>
      <c r="J155" s="129"/>
      <c r="K155" s="130"/>
      <c r="L155" s="490"/>
      <c r="M155" s="490"/>
      <c r="N155" s="490"/>
      <c r="O155" s="490"/>
      <c r="P155" s="490"/>
      <c r="Q155" s="491"/>
    </row>
    <row r="156" spans="1:17" ht="28.5" customHeight="1">
      <c r="A156" s="131" t="s">
        <v>280</v>
      </c>
      <c r="B156" s="80"/>
      <c r="C156" s="80"/>
      <c r="D156" s="80"/>
      <c r="E156" s="81"/>
      <c r="F156" s="80"/>
      <c r="G156" s="80"/>
      <c r="H156" s="80"/>
      <c r="I156" s="82"/>
      <c r="J156" s="80"/>
      <c r="K156" s="123">
        <f>K114</f>
        <v>-58.193696539999976</v>
      </c>
      <c r="L156" s="443"/>
      <c r="M156" s="443"/>
      <c r="N156" s="443"/>
      <c r="O156" s="443"/>
      <c r="P156" s="123">
        <f>P114</f>
        <v>-0.01818405999999998</v>
      </c>
      <c r="Q156" s="492"/>
    </row>
    <row r="157" spans="1:17" ht="28.5" customHeight="1">
      <c r="A157" s="131" t="s">
        <v>281</v>
      </c>
      <c r="B157" s="80"/>
      <c r="C157" s="80"/>
      <c r="D157" s="80"/>
      <c r="E157" s="81"/>
      <c r="F157" s="80"/>
      <c r="G157" s="80"/>
      <c r="H157" s="80"/>
      <c r="I157" s="82"/>
      <c r="J157" s="80"/>
      <c r="K157" s="123">
        <f>K148</f>
        <v>1.32012582</v>
      </c>
      <c r="L157" s="443"/>
      <c r="M157" s="443"/>
      <c r="N157" s="443"/>
      <c r="O157" s="443"/>
      <c r="P157" s="123">
        <f>P148</f>
        <v>-0.07290304</v>
      </c>
      <c r="Q157" s="492"/>
    </row>
    <row r="158" spans="1:17" ht="28.5" customHeight="1">
      <c r="A158" s="131" t="s">
        <v>222</v>
      </c>
      <c r="B158" s="80"/>
      <c r="C158" s="80"/>
      <c r="D158" s="80"/>
      <c r="E158" s="81"/>
      <c r="F158" s="80"/>
      <c r="G158" s="80"/>
      <c r="H158" s="80"/>
      <c r="I158" s="82"/>
      <c r="J158" s="80"/>
      <c r="K158" s="123">
        <f>'ROHTAK ROAD'!K45</f>
        <v>-0.73816875</v>
      </c>
      <c r="L158" s="443"/>
      <c r="M158" s="443"/>
      <c r="N158" s="443"/>
      <c r="O158" s="443"/>
      <c r="P158" s="123">
        <f>'ROHTAK ROAD'!P45</f>
        <v>0.0938375</v>
      </c>
      <c r="Q158" s="492"/>
    </row>
    <row r="159" spans="1:17" ht="27.75" customHeight="1" thickBot="1">
      <c r="A159" s="133" t="s">
        <v>223</v>
      </c>
      <c r="B159" s="132"/>
      <c r="C159" s="132"/>
      <c r="D159" s="132"/>
      <c r="E159" s="132"/>
      <c r="F159" s="132"/>
      <c r="G159" s="132"/>
      <c r="H159" s="132"/>
      <c r="I159" s="132"/>
      <c r="J159" s="132"/>
      <c r="K159" s="383">
        <f>SUM(K156:K158)</f>
        <v>-57.611739469999975</v>
      </c>
      <c r="L159" s="493"/>
      <c r="M159" s="493"/>
      <c r="N159" s="493"/>
      <c r="O159" s="493"/>
      <c r="P159" s="383">
        <f>SUM(P156:P158)</f>
        <v>0.002750400000000028</v>
      </c>
      <c r="Q159" s="494"/>
    </row>
    <row r="163" ht="13.5" thickBot="1">
      <c r="A163" s="222"/>
    </row>
    <row r="164" spans="1:17" ht="12.75">
      <c r="A164" s="495"/>
      <c r="B164" s="496"/>
      <c r="C164" s="496"/>
      <c r="D164" s="496"/>
      <c r="E164" s="496"/>
      <c r="F164" s="496"/>
      <c r="G164" s="496"/>
      <c r="H164" s="490"/>
      <c r="I164" s="490"/>
      <c r="J164" s="490"/>
      <c r="K164" s="490"/>
      <c r="L164" s="490"/>
      <c r="M164" s="490"/>
      <c r="N164" s="490"/>
      <c r="O164" s="490"/>
      <c r="P164" s="490"/>
      <c r="Q164" s="491"/>
    </row>
    <row r="165" spans="1:17" ht="23.25">
      <c r="A165" s="497" t="s">
        <v>300</v>
      </c>
      <c r="B165" s="498"/>
      <c r="C165" s="498"/>
      <c r="D165" s="498"/>
      <c r="E165" s="498"/>
      <c r="F165" s="498"/>
      <c r="G165" s="498"/>
      <c r="H165" s="443"/>
      <c r="I165" s="443"/>
      <c r="J165" s="443"/>
      <c r="K165" s="443"/>
      <c r="L165" s="443"/>
      <c r="M165" s="443"/>
      <c r="N165" s="443"/>
      <c r="O165" s="443"/>
      <c r="P165" s="443"/>
      <c r="Q165" s="492"/>
    </row>
    <row r="166" spans="1:17" ht="12.75">
      <c r="A166" s="499"/>
      <c r="B166" s="498"/>
      <c r="C166" s="498"/>
      <c r="D166" s="498"/>
      <c r="E166" s="498"/>
      <c r="F166" s="498"/>
      <c r="G166" s="498"/>
      <c r="H166" s="443"/>
      <c r="I166" s="443"/>
      <c r="J166" s="443"/>
      <c r="K166" s="443"/>
      <c r="L166" s="443"/>
      <c r="M166" s="443"/>
      <c r="N166" s="443"/>
      <c r="O166" s="443"/>
      <c r="P166" s="443"/>
      <c r="Q166" s="492"/>
    </row>
    <row r="167" spans="1:17" ht="15.75">
      <c r="A167" s="500"/>
      <c r="B167" s="501"/>
      <c r="C167" s="501"/>
      <c r="D167" s="501"/>
      <c r="E167" s="501"/>
      <c r="F167" s="501"/>
      <c r="G167" s="501"/>
      <c r="H167" s="443"/>
      <c r="I167" s="443"/>
      <c r="J167" s="443"/>
      <c r="K167" s="502" t="s">
        <v>312</v>
      </c>
      <c r="L167" s="443"/>
      <c r="M167" s="443"/>
      <c r="N167" s="443"/>
      <c r="O167" s="443"/>
      <c r="P167" s="502" t="s">
        <v>313</v>
      </c>
      <c r="Q167" s="492"/>
    </row>
    <row r="168" spans="1:17" ht="12.75">
      <c r="A168" s="503"/>
      <c r="B168" s="91"/>
      <c r="C168" s="91"/>
      <c r="D168" s="91"/>
      <c r="E168" s="91"/>
      <c r="F168" s="91"/>
      <c r="G168" s="91"/>
      <c r="H168" s="443"/>
      <c r="I168" s="443"/>
      <c r="J168" s="443"/>
      <c r="K168" s="443"/>
      <c r="L168" s="443"/>
      <c r="M168" s="443"/>
      <c r="N168" s="443"/>
      <c r="O168" s="443"/>
      <c r="P168" s="443"/>
      <c r="Q168" s="492"/>
    </row>
    <row r="169" spans="1:17" ht="12.75">
      <c r="A169" s="503"/>
      <c r="B169" s="91"/>
      <c r="C169" s="91"/>
      <c r="D169" s="91"/>
      <c r="E169" s="91"/>
      <c r="F169" s="91"/>
      <c r="G169" s="91"/>
      <c r="H169" s="443"/>
      <c r="I169" s="443"/>
      <c r="J169" s="443"/>
      <c r="K169" s="443"/>
      <c r="L169" s="443"/>
      <c r="M169" s="443"/>
      <c r="N169" s="443"/>
      <c r="O169" s="443"/>
      <c r="P169" s="443"/>
      <c r="Q169" s="492"/>
    </row>
    <row r="170" spans="1:17" ht="24.75" customHeight="1">
      <c r="A170" s="504" t="s">
        <v>303</v>
      </c>
      <c r="B170" s="505"/>
      <c r="C170" s="505"/>
      <c r="D170" s="506"/>
      <c r="E170" s="506"/>
      <c r="F170" s="507"/>
      <c r="G170" s="506"/>
      <c r="H170" s="443"/>
      <c r="I170" s="443"/>
      <c r="J170" s="443"/>
      <c r="K170" s="508">
        <f>K159</f>
        <v>-57.611739469999975</v>
      </c>
      <c r="L170" s="506" t="s">
        <v>301</v>
      </c>
      <c r="M170" s="443"/>
      <c r="N170" s="443"/>
      <c r="O170" s="443"/>
      <c r="P170" s="508">
        <f>P159</f>
        <v>0.002750400000000028</v>
      </c>
      <c r="Q170" s="509" t="s">
        <v>301</v>
      </c>
    </row>
    <row r="171" spans="1:17" ht="15">
      <c r="A171" s="510"/>
      <c r="B171" s="511"/>
      <c r="C171" s="511"/>
      <c r="D171" s="498"/>
      <c r="E171" s="498"/>
      <c r="F171" s="512"/>
      <c r="G171" s="498"/>
      <c r="H171" s="443"/>
      <c r="I171" s="443"/>
      <c r="J171" s="443"/>
      <c r="K171" s="488"/>
      <c r="L171" s="498"/>
      <c r="M171" s="443"/>
      <c r="N171" s="443"/>
      <c r="O171" s="443"/>
      <c r="P171" s="488"/>
      <c r="Q171" s="513"/>
    </row>
    <row r="172" spans="1:17" ht="22.5" customHeight="1">
      <c r="A172" s="514" t="s">
        <v>302</v>
      </c>
      <c r="B172" s="43"/>
      <c r="C172" s="43"/>
      <c r="D172" s="498"/>
      <c r="E172" s="498"/>
      <c r="F172" s="515"/>
      <c r="G172" s="506"/>
      <c r="H172" s="443"/>
      <c r="I172" s="443"/>
      <c r="J172" s="443"/>
      <c r="K172" s="508">
        <f>'STEPPED UP GENCO'!K42</f>
        <v>-6.421436124503399</v>
      </c>
      <c r="L172" s="506" t="s">
        <v>301</v>
      </c>
      <c r="M172" s="443"/>
      <c r="N172" s="443"/>
      <c r="O172" s="443"/>
      <c r="P172" s="508">
        <f>'STEPPED UP GENCO'!P42</f>
        <v>-0.009324315</v>
      </c>
      <c r="Q172" s="509" t="s">
        <v>301</v>
      </c>
    </row>
    <row r="173" spans="1:17" ht="12.75">
      <c r="A173" s="516"/>
      <c r="B173" s="443"/>
      <c r="C173" s="443"/>
      <c r="D173" s="443"/>
      <c r="E173" s="443"/>
      <c r="F173" s="443"/>
      <c r="G173" s="443"/>
      <c r="H173" s="443"/>
      <c r="I173" s="443"/>
      <c r="J173" s="443"/>
      <c r="K173" s="443"/>
      <c r="L173" s="443"/>
      <c r="M173" s="443"/>
      <c r="N173" s="443"/>
      <c r="O173" s="443"/>
      <c r="P173" s="443"/>
      <c r="Q173" s="492"/>
    </row>
    <row r="174" spans="1:17" ht="2.25" customHeight="1">
      <c r="A174" s="516"/>
      <c r="B174" s="443"/>
      <c r="C174" s="443"/>
      <c r="D174" s="443"/>
      <c r="E174" s="443"/>
      <c r="F174" s="443"/>
      <c r="G174" s="443"/>
      <c r="H174" s="443"/>
      <c r="I174" s="443"/>
      <c r="J174" s="443"/>
      <c r="K174" s="443"/>
      <c r="L174" s="443"/>
      <c r="M174" s="443"/>
      <c r="N174" s="443"/>
      <c r="O174" s="443"/>
      <c r="P174" s="443"/>
      <c r="Q174" s="492"/>
    </row>
    <row r="175" spans="1:17" ht="7.5" customHeight="1">
      <c r="A175" s="516"/>
      <c r="B175" s="443"/>
      <c r="C175" s="443"/>
      <c r="D175" s="443"/>
      <c r="E175" s="443"/>
      <c r="F175" s="443"/>
      <c r="G175" s="443"/>
      <c r="H175" s="443"/>
      <c r="I175" s="443"/>
      <c r="J175" s="443"/>
      <c r="K175" s="443"/>
      <c r="L175" s="443"/>
      <c r="M175" s="443"/>
      <c r="N175" s="443"/>
      <c r="O175" s="443"/>
      <c r="P175" s="443"/>
      <c r="Q175" s="492"/>
    </row>
    <row r="176" spans="1:17" ht="21" thickBot="1">
      <c r="A176" s="517"/>
      <c r="B176" s="493"/>
      <c r="C176" s="493"/>
      <c r="D176" s="493"/>
      <c r="E176" s="493"/>
      <c r="F176" s="493"/>
      <c r="G176" s="493"/>
      <c r="H176" s="518"/>
      <c r="I176" s="518"/>
      <c r="J176" s="519" t="s">
        <v>304</v>
      </c>
      <c r="K176" s="520">
        <f>SUM(K170:K175)</f>
        <v>-64.03317559450338</v>
      </c>
      <c r="L176" s="518" t="s">
        <v>301</v>
      </c>
      <c r="M176" s="521"/>
      <c r="N176" s="493"/>
      <c r="O176" s="493"/>
      <c r="P176" s="520">
        <f>SUM(P170:P175)</f>
        <v>-0.006573914999999972</v>
      </c>
      <c r="Q176" s="522" t="s">
        <v>301</v>
      </c>
    </row>
  </sheetData>
  <sheetProtection/>
  <printOptions horizontalCentered="1"/>
  <pageMargins left="0.39" right="0.25" top="0.36" bottom="0" header="0.38" footer="0.5"/>
  <pageSetup horizontalDpi="600" verticalDpi="600" orientation="landscape" scale="59" r:id="rId1"/>
  <rowBreaks count="2" manualBreakCount="2">
    <brk id="70" max="16" man="1"/>
    <brk id="119" max="1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12" sqref="H12"/>
    </sheetView>
  </sheetViews>
  <sheetFormatPr defaultColWidth="9.140625" defaultRowHeight="12.75"/>
  <sheetData>
    <row r="8" s="103" customFormat="1" ht="12.75"/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78"/>
  <sheetViews>
    <sheetView zoomScalePageLayoutView="0" workbookViewId="0" topLeftCell="A17">
      <selection activeCell="C22" sqref="A1:C31"/>
    </sheetView>
  </sheetViews>
  <sheetFormatPr defaultColWidth="9.140625" defaultRowHeight="12.75"/>
  <cols>
    <col min="1" max="1" width="12.8515625" style="0" bestFit="1" customWidth="1"/>
    <col min="2" max="2" width="14.28125" style="0" customWidth="1"/>
  </cols>
  <sheetData>
    <row r="1" spans="1:3" ht="20.25">
      <c r="A1" s="750"/>
      <c r="B1" s="268"/>
      <c r="C1" s="751"/>
    </row>
    <row r="2" spans="1:3" ht="20.25">
      <c r="A2" s="750"/>
      <c r="B2" s="268"/>
      <c r="C2" s="751"/>
    </row>
    <row r="3" spans="1:3" ht="20.25">
      <c r="A3" s="750"/>
      <c r="B3" s="268"/>
      <c r="C3" s="751"/>
    </row>
    <row r="4" spans="1:3" ht="20.25">
      <c r="A4" s="750"/>
      <c r="B4" s="268"/>
      <c r="C4" s="751"/>
    </row>
    <row r="5" spans="1:3" ht="20.25">
      <c r="A5" s="750"/>
      <c r="B5" s="268"/>
      <c r="C5" s="751"/>
    </row>
    <row r="6" spans="1:3" ht="20.25">
      <c r="A6" s="750"/>
      <c r="B6" s="268"/>
      <c r="C6" s="751"/>
    </row>
    <row r="7" spans="1:3" ht="20.25">
      <c r="A7" s="750"/>
      <c r="B7" s="268"/>
      <c r="C7" s="751"/>
    </row>
    <row r="8" spans="1:3" ht="20.25">
      <c r="A8" s="750"/>
      <c r="B8" s="268"/>
      <c r="C8" s="751"/>
    </row>
    <row r="9" spans="1:3" ht="20.25">
      <c r="A9" s="750"/>
      <c r="B9" s="268"/>
      <c r="C9" s="751"/>
    </row>
    <row r="10" spans="1:3" ht="20.25">
      <c r="A10" s="750"/>
      <c r="B10" s="268"/>
      <c r="C10" s="751"/>
    </row>
    <row r="11" spans="1:3" ht="20.25">
      <c r="A11" s="750"/>
      <c r="B11" s="268"/>
      <c r="C11" s="751"/>
    </row>
    <row r="12" spans="1:3" ht="20.25">
      <c r="A12" s="750"/>
      <c r="B12" s="268"/>
      <c r="C12" s="751"/>
    </row>
    <row r="13" spans="1:3" ht="20.25">
      <c r="A13" s="750"/>
      <c r="B13" s="268"/>
      <c r="C13" s="751"/>
    </row>
    <row r="14" spans="1:3" ht="20.25">
      <c r="A14" s="750"/>
      <c r="B14" s="268"/>
      <c r="C14" s="751"/>
    </row>
    <row r="15" spans="1:3" ht="20.25">
      <c r="A15" s="750"/>
      <c r="B15" s="268"/>
      <c r="C15" s="751"/>
    </row>
    <row r="16" spans="1:3" ht="20.25">
      <c r="A16" s="750"/>
      <c r="B16" s="268"/>
      <c r="C16" s="751"/>
    </row>
    <row r="17" spans="1:3" ht="20.25">
      <c r="A17" s="749"/>
      <c r="B17" s="270"/>
      <c r="C17" s="751"/>
    </row>
    <row r="18" spans="1:3" ht="20.25">
      <c r="A18" s="750"/>
      <c r="B18" s="268"/>
      <c r="C18" s="751"/>
    </row>
    <row r="19" spans="1:3" ht="20.25">
      <c r="A19" s="750"/>
      <c r="B19" s="268"/>
      <c r="C19" s="751"/>
    </row>
    <row r="20" spans="1:3" ht="20.25">
      <c r="A20" s="750"/>
      <c r="B20" s="268"/>
      <c r="C20" s="751"/>
    </row>
    <row r="21" spans="1:3" ht="20.25">
      <c r="A21" s="750"/>
      <c r="B21" s="268"/>
      <c r="C21" s="751"/>
    </row>
    <row r="22" spans="1:3" ht="20.25">
      <c r="A22" s="750"/>
      <c r="B22" s="268"/>
      <c r="C22" s="751"/>
    </row>
    <row r="23" spans="1:3" ht="20.25">
      <c r="A23" s="750"/>
      <c r="C23" s="751"/>
    </row>
    <row r="24" spans="1:3" ht="20.25">
      <c r="A24" s="750"/>
      <c r="C24" s="751"/>
    </row>
    <row r="25" spans="1:3" ht="20.25">
      <c r="A25" s="750"/>
      <c r="C25" s="751"/>
    </row>
    <row r="26" spans="1:3" ht="20.25">
      <c r="A26" s="750"/>
      <c r="B26" s="268"/>
      <c r="C26" s="751"/>
    </row>
    <row r="27" spans="1:3" ht="20.25">
      <c r="A27" s="750"/>
      <c r="B27" s="268"/>
      <c r="C27" s="751"/>
    </row>
    <row r="28" spans="1:3" ht="20.25">
      <c r="A28" s="750"/>
      <c r="B28" s="268"/>
      <c r="C28" s="751"/>
    </row>
    <row r="29" spans="1:3" ht="20.25">
      <c r="A29" s="750"/>
      <c r="B29" s="268"/>
      <c r="C29" s="751"/>
    </row>
    <row r="30" spans="1:3" ht="20.25">
      <c r="A30" s="750"/>
      <c r="B30" s="268"/>
      <c r="C30" s="751"/>
    </row>
    <row r="31" spans="1:3" ht="20.25">
      <c r="A31" s="750"/>
      <c r="B31" s="268"/>
      <c r="C31" s="751"/>
    </row>
    <row r="32" spans="1:3" ht="12.75">
      <c r="A32" s="146"/>
      <c r="B32" s="146"/>
      <c r="C32" s="751"/>
    </row>
    <row r="33" spans="1:3" ht="12.75">
      <c r="A33" s="146"/>
      <c r="B33" s="146"/>
      <c r="C33" s="751"/>
    </row>
    <row r="34" spans="1:3" ht="12.75">
      <c r="A34" s="145"/>
      <c r="B34" s="145"/>
      <c r="C34" s="751"/>
    </row>
    <row r="35" spans="1:3" ht="12.75">
      <c r="A35" s="146"/>
      <c r="B35" s="146"/>
      <c r="C35" s="751"/>
    </row>
    <row r="36" spans="1:3" ht="12.75">
      <c r="A36" s="146"/>
      <c r="B36" s="146"/>
      <c r="C36" s="751"/>
    </row>
    <row r="37" spans="1:3" ht="12.75">
      <c r="A37" s="146"/>
      <c r="B37" s="146"/>
      <c r="C37" s="751"/>
    </row>
    <row r="38" spans="1:3" ht="12.75">
      <c r="A38" s="146"/>
      <c r="B38" s="146"/>
      <c r="C38" s="751"/>
    </row>
    <row r="39" spans="1:3" ht="12.75">
      <c r="A39" s="146"/>
      <c r="B39" s="146"/>
      <c r="C39" s="751"/>
    </row>
    <row r="40" spans="1:3" ht="12.75">
      <c r="A40" s="146"/>
      <c r="B40" s="146"/>
      <c r="C40" s="751"/>
    </row>
    <row r="41" spans="1:3" ht="12.75">
      <c r="A41" s="146"/>
      <c r="B41" s="146"/>
      <c r="C41" s="751"/>
    </row>
    <row r="42" spans="1:3" ht="12.75">
      <c r="A42" s="146"/>
      <c r="B42" s="146"/>
      <c r="C42" s="751"/>
    </row>
    <row r="43" spans="1:3" ht="12.75">
      <c r="A43" s="146"/>
      <c r="B43" s="146"/>
      <c r="C43" s="751"/>
    </row>
    <row r="44" spans="1:3" ht="12.75">
      <c r="A44" s="146"/>
      <c r="B44" s="146"/>
      <c r="C44" s="751"/>
    </row>
    <row r="45" spans="1:3" ht="14.25">
      <c r="A45" s="295"/>
      <c r="B45" s="295"/>
      <c r="C45" s="751"/>
    </row>
    <row r="46" spans="1:3" ht="12.75">
      <c r="A46" s="146"/>
      <c r="B46" s="146"/>
      <c r="C46" s="751"/>
    </row>
    <row r="47" spans="1:3" ht="12.75">
      <c r="A47" s="146"/>
      <c r="B47" s="146"/>
      <c r="C47" s="751"/>
    </row>
    <row r="48" spans="1:3" ht="12.75">
      <c r="A48" s="146"/>
      <c r="B48" s="146"/>
      <c r="C48" s="751"/>
    </row>
    <row r="49" spans="1:3" ht="12.75">
      <c r="A49" s="146"/>
      <c r="B49" s="146"/>
      <c r="C49" s="751"/>
    </row>
    <row r="50" spans="1:3" ht="12.75">
      <c r="A50" s="146"/>
      <c r="B50" s="146"/>
      <c r="C50" s="751"/>
    </row>
    <row r="51" spans="1:3" ht="12.75">
      <c r="A51" s="146"/>
      <c r="B51" s="146"/>
      <c r="C51" s="751"/>
    </row>
    <row r="52" spans="1:3" ht="12.75">
      <c r="A52" s="443"/>
      <c r="B52" s="443"/>
      <c r="C52" s="751"/>
    </row>
    <row r="53" spans="1:3" ht="12.75">
      <c r="A53" s="148"/>
      <c r="B53" s="148"/>
      <c r="C53" s="751"/>
    </row>
    <row r="54" spans="1:3" ht="12.75">
      <c r="A54" s="443"/>
      <c r="B54" s="443"/>
      <c r="C54" s="751"/>
    </row>
    <row r="55" spans="1:3" ht="12.75">
      <c r="A55" s="739"/>
      <c r="B55" s="739"/>
      <c r="C55" s="751"/>
    </row>
    <row r="56" spans="1:3" ht="12.75">
      <c r="A56" s="148"/>
      <c r="B56" s="148"/>
      <c r="C56" s="751"/>
    </row>
    <row r="57" spans="1:3" ht="12.75">
      <c r="A57" s="146"/>
      <c r="B57" s="146"/>
      <c r="C57" s="751"/>
    </row>
    <row r="58" spans="1:3" ht="12.75">
      <c r="A58" s="146"/>
      <c r="B58" s="146"/>
      <c r="C58" s="751"/>
    </row>
    <row r="59" spans="1:3" ht="16.5">
      <c r="A59" s="302"/>
      <c r="B59" s="302"/>
      <c r="C59" s="751"/>
    </row>
    <row r="60" spans="1:3" ht="12.75">
      <c r="A60" s="146"/>
      <c r="B60" s="146"/>
      <c r="C60" s="751"/>
    </row>
    <row r="61" spans="1:3" ht="12.75">
      <c r="A61" s="146"/>
      <c r="B61" s="146"/>
      <c r="C61" s="751"/>
    </row>
    <row r="62" spans="1:3" ht="12.75">
      <c r="A62" s="148"/>
      <c r="B62" s="148"/>
      <c r="C62" s="751"/>
    </row>
    <row r="63" spans="1:3" ht="12.75">
      <c r="A63" s="148"/>
      <c r="B63" s="148"/>
      <c r="C63" s="751"/>
    </row>
    <row r="64" spans="1:3" ht="12.75">
      <c r="A64" s="153"/>
      <c r="B64" s="153"/>
      <c r="C64" s="751"/>
    </row>
    <row r="65" spans="1:3" ht="18">
      <c r="A65" s="548"/>
      <c r="B65" s="281"/>
      <c r="C65" s="751"/>
    </row>
    <row r="66" spans="1:3" ht="18">
      <c r="A66" s="548"/>
      <c r="B66" s="281"/>
      <c r="C66" s="751"/>
    </row>
    <row r="67" spans="1:3" ht="18">
      <c r="A67" s="548"/>
      <c r="B67" s="281"/>
      <c r="C67" s="751"/>
    </row>
    <row r="68" spans="1:3" ht="18.75" thickBot="1">
      <c r="A68" s="747"/>
      <c r="B68" s="281"/>
      <c r="C68" s="737"/>
    </row>
    <row r="69" spans="1:3" ht="20.25">
      <c r="A69" s="748"/>
      <c r="B69" s="281"/>
      <c r="C69" s="737"/>
    </row>
    <row r="70" spans="1:3" ht="20.25">
      <c r="A70" s="748"/>
      <c r="B70" s="281"/>
      <c r="C70" s="737"/>
    </row>
    <row r="71" spans="1:3" ht="20.25">
      <c r="A71" s="748"/>
      <c r="B71" s="281"/>
      <c r="C71" s="737"/>
    </row>
    <row r="72" spans="1:3" ht="20.25">
      <c r="A72" s="748"/>
      <c r="B72" s="281"/>
      <c r="C72" s="737"/>
    </row>
    <row r="73" spans="1:3" ht="20.25">
      <c r="A73" s="748"/>
      <c r="B73" s="281"/>
      <c r="C73" s="737"/>
    </row>
    <row r="74" spans="1:3" ht="20.25">
      <c r="A74" s="748"/>
      <c r="B74" s="281"/>
      <c r="C74" s="737"/>
    </row>
    <row r="75" spans="1:3" ht="20.25">
      <c r="A75" s="748"/>
      <c r="B75" s="281"/>
      <c r="C75" s="737"/>
    </row>
    <row r="76" spans="1:3" ht="18.75" thickBot="1">
      <c r="A76" s="48"/>
      <c r="B76" s="281"/>
      <c r="C76" s="737"/>
    </row>
    <row r="77" ht="12.75">
      <c r="C77" s="737"/>
    </row>
    <row r="78" ht="12.75">
      <c r="C78" s="737"/>
    </row>
    <row r="79" spans="2:3" ht="18">
      <c r="B79" s="731"/>
      <c r="C79" s="737"/>
    </row>
    <row r="80" spans="1:3" ht="18">
      <c r="A80" s="736"/>
      <c r="B80" s="731"/>
      <c r="C80" s="737"/>
    </row>
    <row r="81" spans="1:3" ht="18">
      <c r="A81" s="736"/>
      <c r="B81" s="281"/>
      <c r="C81" s="737"/>
    </row>
    <row r="82" spans="1:3" ht="18">
      <c r="A82" s="736"/>
      <c r="B82" s="731"/>
      <c r="C82" s="737"/>
    </row>
    <row r="83" spans="1:3" ht="18">
      <c r="A83" s="736"/>
      <c r="B83" s="281"/>
      <c r="C83" s="737"/>
    </row>
    <row r="84" spans="1:3" ht="18">
      <c r="A84" s="736"/>
      <c r="B84" s="281"/>
      <c r="C84" s="737"/>
    </row>
    <row r="85" spans="1:3" ht="18">
      <c r="A85" s="736"/>
      <c r="B85" s="281"/>
      <c r="C85" s="737"/>
    </row>
    <row r="86" spans="1:3" ht="18">
      <c r="A86" s="736"/>
      <c r="B86" s="281"/>
      <c r="C86" s="737"/>
    </row>
    <row r="87" spans="1:3" ht="18">
      <c r="A87" s="736"/>
      <c r="B87" s="731"/>
      <c r="C87" s="737"/>
    </row>
    <row r="88" spans="1:3" ht="18">
      <c r="A88" s="736"/>
      <c r="B88" s="281"/>
      <c r="C88" s="737"/>
    </row>
    <row r="89" spans="1:3" ht="18">
      <c r="A89" s="742"/>
      <c r="B89" s="734"/>
      <c r="C89" s="737"/>
    </row>
    <row r="90" spans="1:3" ht="18">
      <c r="A90" s="736"/>
      <c r="B90" s="281"/>
      <c r="C90" s="737"/>
    </row>
    <row r="91" spans="1:3" ht="18">
      <c r="A91" s="736"/>
      <c r="B91" s="281"/>
      <c r="C91" s="737"/>
    </row>
    <row r="92" spans="1:3" ht="18">
      <c r="A92" s="249"/>
      <c r="B92" s="262"/>
      <c r="C92" s="737"/>
    </row>
    <row r="93" spans="1:3" ht="16.5">
      <c r="A93" s="735"/>
      <c r="B93" s="302"/>
      <c r="C93" s="737"/>
    </row>
    <row r="94" spans="1:3" ht="18">
      <c r="A94" s="736"/>
      <c r="C94" s="737"/>
    </row>
    <row r="95" spans="1:3" ht="18">
      <c r="A95" s="736"/>
      <c r="B95" s="281"/>
      <c r="C95" s="737"/>
    </row>
    <row r="96" spans="1:3" ht="18">
      <c r="A96" s="736"/>
      <c r="B96" s="281"/>
      <c r="C96" s="737"/>
    </row>
    <row r="97" spans="1:3" ht="18">
      <c r="A97" s="736"/>
      <c r="B97" s="281"/>
      <c r="C97" s="737"/>
    </row>
    <row r="98" spans="1:3" ht="16.5">
      <c r="A98" s="735"/>
      <c r="B98" s="302"/>
      <c r="C98" s="737"/>
    </row>
    <row r="99" spans="1:3" ht="16.5">
      <c r="A99" s="735"/>
      <c r="B99" s="302"/>
      <c r="C99" s="737"/>
    </row>
    <row r="100" spans="1:3" ht="16.5">
      <c r="A100" s="735"/>
      <c r="B100" s="302"/>
      <c r="C100" s="737"/>
    </row>
    <row r="101" spans="1:3" ht="16.5">
      <c r="A101" s="735"/>
      <c r="B101" s="302"/>
      <c r="C101" s="737"/>
    </row>
    <row r="102" spans="1:3" ht="16.5">
      <c r="A102" s="735"/>
      <c r="B102" s="302"/>
      <c r="C102" s="737"/>
    </row>
    <row r="103" spans="1:3" ht="16.5">
      <c r="A103" s="735"/>
      <c r="B103" s="302"/>
      <c r="C103" s="737"/>
    </row>
    <row r="104" spans="1:3" ht="16.5">
      <c r="A104" s="735"/>
      <c r="B104" s="302"/>
      <c r="C104" s="737"/>
    </row>
    <row r="105" spans="1:3" ht="16.5">
      <c r="A105" s="735"/>
      <c r="B105" s="302"/>
      <c r="C105" s="737"/>
    </row>
    <row r="106" spans="1:3" ht="16.5">
      <c r="A106" s="735"/>
      <c r="B106" s="302"/>
      <c r="C106" s="737"/>
    </row>
    <row r="107" spans="1:3" ht="16.5">
      <c r="A107" s="735"/>
      <c r="B107" s="733"/>
      <c r="C107" s="737"/>
    </row>
    <row r="108" spans="1:3" ht="16.5">
      <c r="A108" s="735"/>
      <c r="B108" s="733"/>
      <c r="C108" s="737"/>
    </row>
    <row r="109" spans="1:3" ht="16.5">
      <c r="A109" s="735"/>
      <c r="B109" s="733"/>
      <c r="C109" s="737"/>
    </row>
    <row r="110" spans="1:3" ht="16.5">
      <c r="A110" s="735"/>
      <c r="B110" s="733"/>
      <c r="C110" s="737"/>
    </row>
    <row r="111" spans="1:3" ht="16.5">
      <c r="A111" s="735"/>
      <c r="B111" s="733"/>
      <c r="C111" s="737"/>
    </row>
    <row r="112" spans="1:3" ht="16.5">
      <c r="A112" s="735"/>
      <c r="B112" s="733"/>
      <c r="C112" s="737"/>
    </row>
    <row r="113" spans="1:3" ht="16.5">
      <c r="A113" s="735"/>
      <c r="B113" s="733"/>
      <c r="C113" s="737"/>
    </row>
    <row r="114" spans="1:3" ht="18">
      <c r="A114" s="743"/>
      <c r="B114" s="732"/>
      <c r="C114" s="737"/>
    </row>
    <row r="115" spans="1:4" ht="12.75">
      <c r="A115" s="744"/>
      <c r="B115" s="17"/>
      <c r="C115" s="737"/>
      <c r="D115" s="17"/>
    </row>
    <row r="116" spans="1:4" ht="12.75">
      <c r="A116" s="744"/>
      <c r="B116" s="37"/>
      <c r="C116" s="737"/>
      <c r="D116" s="17"/>
    </row>
    <row r="117" spans="1:4" ht="12.75">
      <c r="A117" s="744"/>
      <c r="B117" s="37"/>
      <c r="C117" s="737"/>
      <c r="D117" s="17"/>
    </row>
    <row r="118" spans="1:4" ht="12.75">
      <c r="A118" s="744"/>
      <c r="B118" s="37"/>
      <c r="C118" s="737"/>
      <c r="D118" s="17"/>
    </row>
    <row r="119" spans="1:4" ht="12.75">
      <c r="A119" s="744"/>
      <c r="B119" s="37"/>
      <c r="C119" s="737"/>
      <c r="D119" s="17"/>
    </row>
    <row r="120" spans="1:4" ht="12.75">
      <c r="A120" s="19"/>
      <c r="B120" s="444"/>
      <c r="C120" s="737"/>
      <c r="D120" s="17"/>
    </row>
    <row r="121" spans="1:4" ht="12.75">
      <c r="A121" s="19"/>
      <c r="B121" s="91"/>
      <c r="C121" s="737"/>
      <c r="D121" s="17"/>
    </row>
    <row r="122" spans="1:4" ht="12.75">
      <c r="A122" s="100"/>
      <c r="B122" s="17"/>
      <c r="C122" s="737"/>
      <c r="D122" s="17"/>
    </row>
    <row r="123" spans="1:3" ht="16.5">
      <c r="A123" s="116"/>
      <c r="B123" s="302"/>
      <c r="C123" s="737"/>
    </row>
    <row r="124" spans="1:3" ht="12.75">
      <c r="A124" s="116"/>
      <c r="B124" s="17"/>
      <c r="C124" s="737"/>
    </row>
    <row r="125" spans="1:3" ht="12.75">
      <c r="A125" s="18"/>
      <c r="B125" s="17"/>
      <c r="C125" s="737"/>
    </row>
    <row r="126" spans="1:3" ht="12.75">
      <c r="A126" s="116"/>
      <c r="B126" s="17"/>
      <c r="C126" s="737"/>
    </row>
    <row r="127" spans="1:3" ht="16.5">
      <c r="A127" s="740"/>
      <c r="B127" s="17"/>
      <c r="C127" s="737"/>
    </row>
    <row r="128" spans="1:3" ht="16.5">
      <c r="A128" s="740"/>
      <c r="B128" s="302"/>
      <c r="C128" s="737"/>
    </row>
    <row r="129" spans="1:3" ht="16.5">
      <c r="A129" s="740"/>
      <c r="B129" s="302"/>
      <c r="C129" s="737"/>
    </row>
    <row r="130" spans="1:3" ht="16.5">
      <c r="A130" s="740"/>
      <c r="B130" s="302"/>
      <c r="C130" s="737"/>
    </row>
    <row r="131" spans="1:3" ht="16.5">
      <c r="A131" s="740"/>
      <c r="B131" s="302"/>
      <c r="C131" s="737"/>
    </row>
    <row r="132" spans="1:3" ht="16.5">
      <c r="A132" s="740"/>
      <c r="B132" s="302"/>
      <c r="C132" s="737"/>
    </row>
    <row r="133" spans="1:3" ht="16.5">
      <c r="A133" s="740"/>
      <c r="B133" s="302"/>
      <c r="C133" s="737"/>
    </row>
    <row r="134" spans="1:3" ht="16.5">
      <c r="A134" s="740"/>
      <c r="B134" s="733"/>
      <c r="C134" s="737"/>
    </row>
    <row r="135" spans="1:3" ht="16.5">
      <c r="A135" s="740"/>
      <c r="B135" s="302"/>
      <c r="C135" s="737"/>
    </row>
    <row r="136" spans="1:3" ht="16.5">
      <c r="A136" s="740"/>
      <c r="B136" s="302"/>
      <c r="C136" s="737"/>
    </row>
    <row r="137" spans="1:3" ht="16.5">
      <c r="A137" s="745"/>
      <c r="B137" s="437"/>
      <c r="C137" s="737"/>
    </row>
    <row r="138" spans="1:3" ht="16.5">
      <c r="A138" s="740"/>
      <c r="B138" s="302"/>
      <c r="C138" s="737"/>
    </row>
    <row r="139" spans="1:3" ht="16.5">
      <c r="A139" s="740"/>
      <c r="B139" s="302"/>
      <c r="C139" s="737"/>
    </row>
    <row r="140" spans="1:3" ht="16.5">
      <c r="A140" s="740"/>
      <c r="B140" s="302"/>
      <c r="C140" s="737"/>
    </row>
    <row r="141" spans="1:3" ht="16.5">
      <c r="A141" s="740"/>
      <c r="B141" s="302"/>
      <c r="C141" s="737"/>
    </row>
    <row r="142" spans="1:3" ht="16.5">
      <c r="A142" s="740"/>
      <c r="B142" s="302"/>
      <c r="C142" s="737"/>
    </row>
    <row r="143" spans="1:3" ht="16.5">
      <c r="A143" s="740"/>
      <c r="B143" s="302"/>
      <c r="C143" s="737"/>
    </row>
    <row r="144" spans="1:3" ht="16.5">
      <c r="A144" s="745"/>
      <c r="B144" s="437"/>
      <c r="C144" s="737"/>
    </row>
    <row r="145" spans="1:3" ht="16.5">
      <c r="A145" s="740"/>
      <c r="B145" s="302"/>
      <c r="C145" s="737"/>
    </row>
    <row r="146" spans="1:3" ht="16.5">
      <c r="A146" s="740"/>
      <c r="B146" s="302"/>
      <c r="C146" s="737"/>
    </row>
    <row r="147" spans="1:3" ht="16.5">
      <c r="A147" s="740"/>
      <c r="B147" s="302"/>
      <c r="C147" s="737"/>
    </row>
    <row r="148" spans="1:3" ht="16.5">
      <c r="A148" s="740"/>
      <c r="B148" s="733"/>
      <c r="C148" s="737"/>
    </row>
    <row r="149" spans="1:3" ht="16.5">
      <c r="A149" s="740"/>
      <c r="B149" s="302"/>
      <c r="C149" s="737"/>
    </row>
    <row r="150" spans="1:3" ht="16.5">
      <c r="A150" s="740"/>
      <c r="B150" s="302"/>
      <c r="C150" s="737"/>
    </row>
    <row r="151" spans="1:3" ht="16.5">
      <c r="A151" s="740"/>
      <c r="B151" s="302"/>
      <c r="C151" s="737"/>
    </row>
    <row r="152" spans="1:3" ht="16.5">
      <c r="A152" s="746"/>
      <c r="B152" s="290"/>
      <c r="C152" s="737"/>
    </row>
    <row r="153" spans="1:3" ht="16.5">
      <c r="A153" s="746"/>
      <c r="B153" s="290"/>
      <c r="C153" s="738"/>
    </row>
    <row r="154" spans="1:3" ht="16.5">
      <c r="A154" s="746"/>
      <c r="B154" s="290"/>
      <c r="C154" s="738"/>
    </row>
    <row r="155" spans="1:3" ht="16.5">
      <c r="A155" s="740"/>
      <c r="B155" s="302"/>
      <c r="C155" s="738"/>
    </row>
    <row r="156" spans="1:3" ht="16.5">
      <c r="A156" s="740"/>
      <c r="B156" s="302"/>
      <c r="C156" s="738"/>
    </row>
    <row r="157" spans="1:3" ht="16.5">
      <c r="A157" s="740"/>
      <c r="B157" s="302"/>
      <c r="C157" s="738"/>
    </row>
    <row r="158" spans="1:3" ht="16.5">
      <c r="A158" s="740"/>
      <c r="B158" s="302"/>
      <c r="C158" s="738"/>
    </row>
    <row r="159" spans="1:3" ht="16.5">
      <c r="A159" s="740"/>
      <c r="B159" s="302"/>
      <c r="C159" s="738"/>
    </row>
    <row r="160" spans="1:3" ht="16.5">
      <c r="A160" s="740"/>
      <c r="B160" s="302"/>
      <c r="C160" s="738"/>
    </row>
    <row r="161" spans="1:3" ht="16.5">
      <c r="A161" s="740"/>
      <c r="B161" s="302"/>
      <c r="C161" s="738"/>
    </row>
    <row r="162" spans="1:3" ht="16.5">
      <c r="A162" s="740"/>
      <c r="B162" s="302"/>
      <c r="C162" s="738"/>
    </row>
    <row r="163" spans="1:3" ht="16.5">
      <c r="A163" s="746"/>
      <c r="B163" s="290"/>
      <c r="C163" s="738"/>
    </row>
    <row r="164" spans="1:3" ht="16.5">
      <c r="A164" s="746"/>
      <c r="B164" s="290"/>
      <c r="C164" s="738"/>
    </row>
    <row r="165" spans="1:3" ht="16.5">
      <c r="A165" s="746"/>
      <c r="B165" s="290"/>
      <c r="C165" s="738"/>
    </row>
    <row r="166" spans="1:3" ht="16.5">
      <c r="A166" s="746"/>
      <c r="B166" s="290"/>
      <c r="C166" s="738"/>
    </row>
    <row r="167" spans="1:3" ht="16.5">
      <c r="A167" s="746"/>
      <c r="B167" s="290"/>
      <c r="C167" s="738"/>
    </row>
    <row r="168" spans="1:3" ht="16.5">
      <c r="A168" s="746"/>
      <c r="B168" s="290"/>
      <c r="C168" s="738"/>
    </row>
    <row r="169" spans="1:3" ht="16.5">
      <c r="A169" s="746"/>
      <c r="B169" s="290"/>
      <c r="C169" s="738"/>
    </row>
    <row r="170" spans="1:3" ht="18">
      <c r="A170" s="741"/>
      <c r="B170" s="281"/>
      <c r="C170" s="738"/>
    </row>
    <row r="171" spans="1:3" ht="18">
      <c r="A171" s="741"/>
      <c r="B171" s="281"/>
      <c r="C171" s="738"/>
    </row>
    <row r="172" spans="1:3" ht="18">
      <c r="A172" s="741"/>
      <c r="B172" s="281"/>
      <c r="C172" s="738"/>
    </row>
    <row r="173" spans="1:3" ht="16.5">
      <c r="A173" s="746"/>
      <c r="B173" s="290"/>
      <c r="C173" s="738"/>
    </row>
    <row r="174" spans="1:3" ht="12.75">
      <c r="A174" s="17"/>
      <c r="B174" s="443"/>
      <c r="C174" s="738"/>
    </row>
    <row r="175" spans="1:3" ht="12.75">
      <c r="A175" s="17"/>
      <c r="B175" s="443"/>
      <c r="C175" s="17"/>
    </row>
    <row r="176" ht="12.75">
      <c r="B176" s="410"/>
    </row>
    <row r="177" ht="12.75">
      <c r="B177" s="410"/>
    </row>
    <row r="178" ht="12.75">
      <c r="B178" s="410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75"/>
  <sheetViews>
    <sheetView view="pageBreakPreview" zoomScale="85" zoomScaleNormal="85" zoomScaleSheetLayoutView="85" zoomScalePageLayoutView="0" workbookViewId="0" topLeftCell="A1">
      <selection activeCell="P140" sqref="P140:P142"/>
    </sheetView>
  </sheetViews>
  <sheetFormatPr defaultColWidth="9.140625" defaultRowHeight="12.75"/>
  <cols>
    <col min="1" max="1" width="4.28125" style="0" customWidth="1"/>
    <col min="2" max="2" width="23.57421875" style="0" customWidth="1"/>
    <col min="3" max="3" width="12.28125" style="0" customWidth="1"/>
    <col min="4" max="4" width="8.57421875" style="0" customWidth="1"/>
    <col min="5" max="5" width="12.28125" style="0" customWidth="1"/>
    <col min="6" max="6" width="8.00390625" style="0" customWidth="1"/>
    <col min="7" max="7" width="13.28125" style="0" customWidth="1"/>
    <col min="8" max="8" width="13.8515625" style="0" customWidth="1"/>
    <col min="9" max="9" width="10.00390625" style="0" bestFit="1" customWidth="1"/>
    <col min="10" max="10" width="13.140625" style="0" customWidth="1"/>
    <col min="11" max="11" width="13.421875" style="0" customWidth="1"/>
    <col min="12" max="12" width="13.8515625" style="0" customWidth="1"/>
    <col min="13" max="13" width="14.00390625" style="0" customWidth="1"/>
    <col min="14" max="14" width="11.8515625" style="0" customWidth="1"/>
    <col min="15" max="15" width="14.7109375" style="0" customWidth="1"/>
    <col min="16" max="16" width="12.8515625" style="0" customWidth="1"/>
    <col min="17" max="17" width="18.421875" style="0" customWidth="1"/>
  </cols>
  <sheetData>
    <row r="1" s="719" customFormat="1" ht="11.25" customHeight="1">
      <c r="A1" s="15" t="s">
        <v>215</v>
      </c>
    </row>
    <row r="2" spans="1:18" s="719" customFormat="1" ht="11.25" customHeight="1">
      <c r="A2" s="2" t="s">
        <v>216</v>
      </c>
      <c r="K2" s="720"/>
      <c r="Q2" s="721" t="str">
        <f>NDPL!$Q$1</f>
        <v>MARCH-2021</v>
      </c>
      <c r="R2" s="721"/>
    </row>
    <row r="3" s="719" customFormat="1" ht="11.25" customHeight="1">
      <c r="A3" s="87" t="s">
        <v>77</v>
      </c>
    </row>
    <row r="4" spans="1:16" s="719" customFormat="1" ht="11.25" customHeight="1" thickBot="1">
      <c r="A4" s="87" t="s">
        <v>224</v>
      </c>
      <c r="G4" s="116"/>
      <c r="H4" s="116"/>
      <c r="I4" s="720" t="s">
        <v>7</v>
      </c>
      <c r="J4" s="116"/>
      <c r="K4" s="116"/>
      <c r="L4" s="116"/>
      <c r="M4" s="116"/>
      <c r="N4" s="720" t="s">
        <v>364</v>
      </c>
      <c r="O4" s="116"/>
      <c r="P4" s="116"/>
    </row>
    <row r="5" spans="1:17" ht="55.5" customHeight="1" thickBot="1" thickTop="1">
      <c r="A5" s="33" t="s">
        <v>8</v>
      </c>
      <c r="B5" s="30" t="s">
        <v>9</v>
      </c>
      <c r="C5" s="31" t="s">
        <v>1</v>
      </c>
      <c r="D5" s="31" t="s">
        <v>2</v>
      </c>
      <c r="E5" s="31" t="s">
        <v>3</v>
      </c>
      <c r="F5" s="31" t="s">
        <v>10</v>
      </c>
      <c r="G5" s="33" t="str">
        <f>NDPL!G5</f>
        <v>FINAL READING 31/03/2021</v>
      </c>
      <c r="H5" s="31" t="str">
        <f>NDPL!H5</f>
        <v>INTIAL READING 01/03/2021</v>
      </c>
      <c r="I5" s="31" t="s">
        <v>4</v>
      </c>
      <c r="J5" s="31" t="s">
        <v>5</v>
      </c>
      <c r="K5" s="31" t="s">
        <v>6</v>
      </c>
      <c r="L5" s="33" t="str">
        <f>NDPL!G5</f>
        <v>FINAL READING 31/03/2021</v>
      </c>
      <c r="M5" s="31" t="str">
        <f>NDPL!H5</f>
        <v>INTIAL READING 01/03/2021</v>
      </c>
      <c r="N5" s="31" t="s">
        <v>4</v>
      </c>
      <c r="O5" s="31" t="s">
        <v>5</v>
      </c>
      <c r="P5" s="31" t="s">
        <v>6</v>
      </c>
      <c r="Q5" s="162" t="s">
        <v>282</v>
      </c>
    </row>
    <row r="6" spans="1:16" ht="0.75" customHeight="1" thickBot="1" thickTop="1">
      <c r="A6" s="5"/>
      <c r="B6" s="13"/>
      <c r="C6" s="4"/>
      <c r="D6" s="4"/>
      <c r="E6" s="4"/>
      <c r="F6" s="4"/>
      <c r="G6" s="4"/>
      <c r="H6" s="4"/>
      <c r="I6" s="4"/>
      <c r="J6" s="4"/>
      <c r="K6" s="4"/>
      <c r="L6" s="18"/>
      <c r="M6" s="4"/>
      <c r="N6" s="4"/>
      <c r="O6" s="4"/>
      <c r="P6" s="4"/>
    </row>
    <row r="7" spans="1:17" ht="12.75" customHeight="1" thickTop="1">
      <c r="A7" s="325"/>
      <c r="B7" s="326" t="s">
        <v>133</v>
      </c>
      <c r="C7" s="316"/>
      <c r="D7" s="34"/>
      <c r="E7" s="34"/>
      <c r="F7" s="35"/>
      <c r="G7" s="27"/>
      <c r="H7" s="23"/>
      <c r="I7" s="23"/>
      <c r="J7" s="23"/>
      <c r="K7" s="23"/>
      <c r="L7" s="22"/>
      <c r="M7" s="23"/>
      <c r="N7" s="23"/>
      <c r="O7" s="23"/>
      <c r="P7" s="23"/>
      <c r="Q7" s="134"/>
    </row>
    <row r="8" spans="1:17" s="410" customFormat="1" ht="12.75" customHeight="1">
      <c r="A8" s="327">
        <v>1</v>
      </c>
      <c r="B8" s="328" t="s">
        <v>78</v>
      </c>
      <c r="C8" s="331">
        <v>4865110</v>
      </c>
      <c r="D8" s="38" t="s">
        <v>12</v>
      </c>
      <c r="E8" s="39" t="s">
        <v>314</v>
      </c>
      <c r="F8" s="337">
        <v>267</v>
      </c>
      <c r="G8" s="307">
        <v>35996</v>
      </c>
      <c r="H8" s="308">
        <v>36401</v>
      </c>
      <c r="I8" s="254">
        <f aca="true" t="shared" si="0" ref="I8:I14">G8-H8</f>
        <v>-405</v>
      </c>
      <c r="J8" s="254">
        <f aca="true" t="shared" si="1" ref="J8:J14">$F8*I8</f>
        <v>-108135</v>
      </c>
      <c r="K8" s="254">
        <f aca="true" t="shared" si="2" ref="K8:K14">J8/1000000</f>
        <v>-0.108135</v>
      </c>
      <c r="L8" s="307">
        <v>994362</v>
      </c>
      <c r="M8" s="308">
        <v>994351</v>
      </c>
      <c r="N8" s="254">
        <f aca="true" t="shared" si="3" ref="N8:N14">L8-M8</f>
        <v>11</v>
      </c>
      <c r="O8" s="254">
        <f aca="true" t="shared" si="4" ref="O8:O14">$F8*N8</f>
        <v>2937</v>
      </c>
      <c r="P8" s="254">
        <f aca="true" t="shared" si="5" ref="P8:P14">O8/1000000</f>
        <v>0.002937</v>
      </c>
      <c r="Q8" s="425"/>
    </row>
    <row r="9" spans="1:17" s="410" customFormat="1" ht="12.75" customHeight="1">
      <c r="A9" s="327">
        <v>2</v>
      </c>
      <c r="B9" s="328" t="s">
        <v>79</v>
      </c>
      <c r="C9" s="331">
        <v>4865080</v>
      </c>
      <c r="D9" s="38" t="s">
        <v>12</v>
      </c>
      <c r="E9" s="39" t="s">
        <v>314</v>
      </c>
      <c r="F9" s="337">
        <v>300</v>
      </c>
      <c r="G9" s="307">
        <v>10565</v>
      </c>
      <c r="H9" s="308">
        <v>11072</v>
      </c>
      <c r="I9" s="254">
        <f t="shared" si="0"/>
        <v>-507</v>
      </c>
      <c r="J9" s="254">
        <f t="shared" si="1"/>
        <v>-152100</v>
      </c>
      <c r="K9" s="254">
        <f t="shared" si="2"/>
        <v>-0.1521</v>
      </c>
      <c r="L9" s="307">
        <v>2841</v>
      </c>
      <c r="M9" s="308">
        <v>2900</v>
      </c>
      <c r="N9" s="254">
        <f t="shared" si="3"/>
        <v>-59</v>
      </c>
      <c r="O9" s="254">
        <f t="shared" si="4"/>
        <v>-17700</v>
      </c>
      <c r="P9" s="254">
        <f t="shared" si="5"/>
        <v>-0.0177</v>
      </c>
      <c r="Q9" s="425"/>
    </row>
    <row r="10" spans="1:17" s="410" customFormat="1" ht="12.75" customHeight="1">
      <c r="A10" s="327">
        <v>3</v>
      </c>
      <c r="B10" s="328" t="s">
        <v>80</v>
      </c>
      <c r="C10" s="331">
        <v>5295197</v>
      </c>
      <c r="D10" s="38" t="s">
        <v>12</v>
      </c>
      <c r="E10" s="39" t="s">
        <v>314</v>
      </c>
      <c r="F10" s="337">
        <v>75</v>
      </c>
      <c r="G10" s="307">
        <v>350276</v>
      </c>
      <c r="H10" s="308">
        <v>351005</v>
      </c>
      <c r="I10" s="254">
        <f t="shared" si="0"/>
        <v>-729</v>
      </c>
      <c r="J10" s="254">
        <f>$F10*I10</f>
        <v>-54675</v>
      </c>
      <c r="K10" s="254">
        <f>J10/1000000</f>
        <v>-0.054675</v>
      </c>
      <c r="L10" s="307">
        <v>403102</v>
      </c>
      <c r="M10" s="308">
        <v>403217</v>
      </c>
      <c r="N10" s="254">
        <f t="shared" si="3"/>
        <v>-115</v>
      </c>
      <c r="O10" s="254">
        <f>$F10*N10</f>
        <v>-8625</v>
      </c>
      <c r="P10" s="254">
        <f>O10/1000000</f>
        <v>-0.008625</v>
      </c>
      <c r="Q10" s="414"/>
    </row>
    <row r="11" spans="1:17" s="410" customFormat="1" ht="12.75" customHeight="1">
      <c r="A11" s="327">
        <v>4</v>
      </c>
      <c r="B11" s="328" t="s">
        <v>81</v>
      </c>
      <c r="C11" s="331">
        <v>4865184</v>
      </c>
      <c r="D11" s="38" t="s">
        <v>12</v>
      </c>
      <c r="E11" s="39" t="s">
        <v>314</v>
      </c>
      <c r="F11" s="337">
        <v>300</v>
      </c>
      <c r="G11" s="307">
        <v>992492</v>
      </c>
      <c r="H11" s="308">
        <v>992813</v>
      </c>
      <c r="I11" s="254">
        <f t="shared" si="0"/>
        <v>-321</v>
      </c>
      <c r="J11" s="254">
        <f t="shared" si="1"/>
        <v>-96300</v>
      </c>
      <c r="K11" s="254">
        <f t="shared" si="2"/>
        <v>-0.0963</v>
      </c>
      <c r="L11" s="307">
        <v>5855</v>
      </c>
      <c r="M11" s="308">
        <v>5884</v>
      </c>
      <c r="N11" s="254">
        <f t="shared" si="3"/>
        <v>-29</v>
      </c>
      <c r="O11" s="254">
        <f t="shared" si="4"/>
        <v>-8700</v>
      </c>
      <c r="P11" s="254">
        <f t="shared" si="5"/>
        <v>-0.0087</v>
      </c>
      <c r="Q11" s="414"/>
    </row>
    <row r="12" spans="1:17" s="410" customFormat="1" ht="12.75" customHeight="1">
      <c r="A12" s="327">
        <v>5</v>
      </c>
      <c r="B12" s="328" t="s">
        <v>82</v>
      </c>
      <c r="C12" s="331">
        <v>4865103</v>
      </c>
      <c r="D12" s="38" t="s">
        <v>12</v>
      </c>
      <c r="E12" s="39" t="s">
        <v>314</v>
      </c>
      <c r="F12" s="337">
        <v>1333.3</v>
      </c>
      <c r="G12" s="307">
        <v>1561</v>
      </c>
      <c r="H12" s="308">
        <v>1556</v>
      </c>
      <c r="I12" s="254">
        <f t="shared" si="0"/>
        <v>5</v>
      </c>
      <c r="J12" s="254">
        <f t="shared" si="1"/>
        <v>6666.5</v>
      </c>
      <c r="K12" s="254">
        <f t="shared" si="2"/>
        <v>0.0066665</v>
      </c>
      <c r="L12" s="307">
        <v>3609</v>
      </c>
      <c r="M12" s="308">
        <v>3597</v>
      </c>
      <c r="N12" s="254">
        <f t="shared" si="3"/>
        <v>12</v>
      </c>
      <c r="O12" s="254">
        <f t="shared" si="4"/>
        <v>15999.599999999999</v>
      </c>
      <c r="P12" s="254">
        <f t="shared" si="5"/>
        <v>0.0159996</v>
      </c>
      <c r="Q12" s="420"/>
    </row>
    <row r="13" spans="1:17" s="410" customFormat="1" ht="12.75" customHeight="1">
      <c r="A13" s="327">
        <v>6</v>
      </c>
      <c r="B13" s="328" t="s">
        <v>83</v>
      </c>
      <c r="C13" s="331">
        <v>4865104</v>
      </c>
      <c r="D13" s="38" t="s">
        <v>12</v>
      </c>
      <c r="E13" s="39" t="s">
        <v>314</v>
      </c>
      <c r="F13" s="337">
        <v>100</v>
      </c>
      <c r="G13" s="307">
        <v>14329</v>
      </c>
      <c r="H13" s="308">
        <v>13853</v>
      </c>
      <c r="I13" s="254">
        <f t="shared" si="0"/>
        <v>476</v>
      </c>
      <c r="J13" s="254">
        <f>$F13*I13</f>
        <v>47600</v>
      </c>
      <c r="K13" s="254">
        <f>J13/1000000</f>
        <v>0.0476</v>
      </c>
      <c r="L13" s="307">
        <v>3943</v>
      </c>
      <c r="M13" s="308">
        <v>3837</v>
      </c>
      <c r="N13" s="254">
        <f t="shared" si="3"/>
        <v>106</v>
      </c>
      <c r="O13" s="254">
        <f>$F13*N13</f>
        <v>10600</v>
      </c>
      <c r="P13" s="254">
        <f>O13/1000000</f>
        <v>0.0106</v>
      </c>
      <c r="Q13" s="414"/>
    </row>
    <row r="14" spans="1:17" s="410" customFormat="1" ht="12.75" customHeight="1">
      <c r="A14" s="327">
        <v>7</v>
      </c>
      <c r="B14" s="328" t="s">
        <v>84</v>
      </c>
      <c r="C14" s="331">
        <v>5295196</v>
      </c>
      <c r="D14" s="38" t="s">
        <v>12</v>
      </c>
      <c r="E14" s="39" t="s">
        <v>314</v>
      </c>
      <c r="F14" s="717">
        <v>75</v>
      </c>
      <c r="G14" s="307">
        <v>158011</v>
      </c>
      <c r="H14" s="308">
        <v>157374</v>
      </c>
      <c r="I14" s="254">
        <f t="shared" si="0"/>
        <v>637</v>
      </c>
      <c r="J14" s="254">
        <f t="shared" si="1"/>
        <v>47775</v>
      </c>
      <c r="K14" s="254">
        <f t="shared" si="2"/>
        <v>0.047775</v>
      </c>
      <c r="L14" s="307">
        <v>892623</v>
      </c>
      <c r="M14" s="308">
        <v>892547</v>
      </c>
      <c r="N14" s="254">
        <f t="shared" si="3"/>
        <v>76</v>
      </c>
      <c r="O14" s="254">
        <f t="shared" si="4"/>
        <v>5700</v>
      </c>
      <c r="P14" s="254">
        <f t="shared" si="5"/>
        <v>0.0057</v>
      </c>
      <c r="Q14" s="414"/>
    </row>
    <row r="15" spans="1:17" s="410" customFormat="1" ht="12.75" customHeight="1">
      <c r="A15" s="327"/>
      <c r="B15" s="330" t="s">
        <v>11</v>
      </c>
      <c r="C15" s="331"/>
      <c r="D15" s="38"/>
      <c r="E15" s="38"/>
      <c r="F15" s="337"/>
      <c r="G15" s="307"/>
      <c r="H15" s="308"/>
      <c r="I15" s="254"/>
      <c r="J15" s="254"/>
      <c r="K15" s="254"/>
      <c r="L15" s="307"/>
      <c r="M15" s="308"/>
      <c r="N15" s="254"/>
      <c r="O15" s="254"/>
      <c r="P15" s="254"/>
      <c r="Q15" s="414"/>
    </row>
    <row r="16" spans="1:17" s="410" customFormat="1" ht="12.75" customHeight="1">
      <c r="A16" s="327">
        <v>8</v>
      </c>
      <c r="B16" s="328" t="s">
        <v>335</v>
      </c>
      <c r="C16" s="331">
        <v>4864884</v>
      </c>
      <c r="D16" s="38" t="s">
        <v>12</v>
      </c>
      <c r="E16" s="39" t="s">
        <v>314</v>
      </c>
      <c r="F16" s="337">
        <v>1000</v>
      </c>
      <c r="G16" s="307">
        <v>977187</v>
      </c>
      <c r="H16" s="308">
        <v>977566</v>
      </c>
      <c r="I16" s="254">
        <f aca="true" t="shared" si="6" ref="I16:I26">G16-H16</f>
        <v>-379</v>
      </c>
      <c r="J16" s="254">
        <f aca="true" t="shared" si="7" ref="J16:J26">$F16*I16</f>
        <v>-379000</v>
      </c>
      <c r="K16" s="254">
        <f aca="true" t="shared" si="8" ref="K16:K26">J16/1000000</f>
        <v>-0.379</v>
      </c>
      <c r="L16" s="307">
        <v>2276</v>
      </c>
      <c r="M16" s="308">
        <v>2276</v>
      </c>
      <c r="N16" s="254">
        <f aca="true" t="shared" si="9" ref="N16:N26">L16-M16</f>
        <v>0</v>
      </c>
      <c r="O16" s="254">
        <f aca="true" t="shared" si="10" ref="O16:O26">$F16*N16</f>
        <v>0</v>
      </c>
      <c r="P16" s="254">
        <f aca="true" t="shared" si="11" ref="P16:P26">O16/1000000</f>
        <v>0</v>
      </c>
      <c r="Q16" s="439"/>
    </row>
    <row r="17" spans="1:17" s="410" customFormat="1" ht="12.75" customHeight="1">
      <c r="A17" s="327">
        <v>9</v>
      </c>
      <c r="B17" s="328" t="s">
        <v>85</v>
      </c>
      <c r="C17" s="331">
        <v>4864897</v>
      </c>
      <c r="D17" s="38" t="s">
        <v>12</v>
      </c>
      <c r="E17" s="39" t="s">
        <v>314</v>
      </c>
      <c r="F17" s="337">
        <v>500</v>
      </c>
      <c r="G17" s="307">
        <v>985526</v>
      </c>
      <c r="H17" s="308">
        <v>985898</v>
      </c>
      <c r="I17" s="254">
        <f>G17-H17</f>
        <v>-372</v>
      </c>
      <c r="J17" s="254">
        <f>$F17*I17</f>
        <v>-186000</v>
      </c>
      <c r="K17" s="254">
        <f>J17/1000000</f>
        <v>-0.186</v>
      </c>
      <c r="L17" s="307">
        <v>178</v>
      </c>
      <c r="M17" s="308">
        <v>178</v>
      </c>
      <c r="N17" s="254">
        <f>L17-M17</f>
        <v>0</v>
      </c>
      <c r="O17" s="254">
        <f>$F17*N17</f>
        <v>0</v>
      </c>
      <c r="P17" s="254">
        <f>O17/1000000</f>
        <v>0</v>
      </c>
      <c r="Q17" s="414"/>
    </row>
    <row r="18" spans="1:17" s="410" customFormat="1" ht="12.75" customHeight="1">
      <c r="A18" s="327">
        <v>10</v>
      </c>
      <c r="B18" s="328" t="s">
        <v>116</v>
      </c>
      <c r="C18" s="331">
        <v>4864849</v>
      </c>
      <c r="D18" s="38" t="s">
        <v>12</v>
      </c>
      <c r="E18" s="39" t="s">
        <v>314</v>
      </c>
      <c r="F18" s="337">
        <v>1000</v>
      </c>
      <c r="G18" s="307">
        <v>998641</v>
      </c>
      <c r="H18" s="308">
        <v>998797</v>
      </c>
      <c r="I18" s="254">
        <f>G18-H18</f>
        <v>-156</v>
      </c>
      <c r="J18" s="254">
        <f>$F18*I18</f>
        <v>-156000</v>
      </c>
      <c r="K18" s="254">
        <f>J18/1000000</f>
        <v>-0.156</v>
      </c>
      <c r="L18" s="307">
        <v>999997</v>
      </c>
      <c r="M18" s="308">
        <v>999997</v>
      </c>
      <c r="N18" s="254">
        <f>L18-M18</f>
        <v>0</v>
      </c>
      <c r="O18" s="254">
        <f>$F18*N18</f>
        <v>0</v>
      </c>
      <c r="P18" s="254">
        <f>O18/1000000</f>
        <v>0</v>
      </c>
      <c r="Q18" s="414"/>
    </row>
    <row r="19" spans="1:17" s="410" customFormat="1" ht="12.75" customHeight="1">
      <c r="A19" s="327">
        <v>11</v>
      </c>
      <c r="B19" s="328" t="s">
        <v>86</v>
      </c>
      <c r="C19" s="331">
        <v>4864833</v>
      </c>
      <c r="D19" s="38" t="s">
        <v>12</v>
      </c>
      <c r="E19" s="39" t="s">
        <v>314</v>
      </c>
      <c r="F19" s="337">
        <v>1000</v>
      </c>
      <c r="G19" s="307">
        <v>984387</v>
      </c>
      <c r="H19" s="308">
        <v>984815</v>
      </c>
      <c r="I19" s="254">
        <f t="shared" si="6"/>
        <v>-428</v>
      </c>
      <c r="J19" s="254">
        <f t="shared" si="7"/>
        <v>-428000</v>
      </c>
      <c r="K19" s="254">
        <f t="shared" si="8"/>
        <v>-0.428</v>
      </c>
      <c r="L19" s="307">
        <v>1348</v>
      </c>
      <c r="M19" s="308">
        <v>1348</v>
      </c>
      <c r="N19" s="254">
        <f t="shared" si="9"/>
        <v>0</v>
      </c>
      <c r="O19" s="254">
        <f t="shared" si="10"/>
        <v>0</v>
      </c>
      <c r="P19" s="254">
        <f t="shared" si="11"/>
        <v>0</v>
      </c>
      <c r="Q19" s="414"/>
    </row>
    <row r="20" spans="1:17" s="410" customFormat="1" ht="12.75" customHeight="1">
      <c r="A20" s="327">
        <v>12</v>
      </c>
      <c r="B20" s="328" t="s">
        <v>87</v>
      </c>
      <c r="C20" s="331">
        <v>4864834</v>
      </c>
      <c r="D20" s="38" t="s">
        <v>12</v>
      </c>
      <c r="E20" s="39" t="s">
        <v>314</v>
      </c>
      <c r="F20" s="337">
        <v>1000</v>
      </c>
      <c r="G20" s="307">
        <v>986909</v>
      </c>
      <c r="H20" s="308">
        <v>987555</v>
      </c>
      <c r="I20" s="254">
        <f t="shared" si="6"/>
        <v>-646</v>
      </c>
      <c r="J20" s="254">
        <f t="shared" si="7"/>
        <v>-646000</v>
      </c>
      <c r="K20" s="254">
        <f t="shared" si="8"/>
        <v>-0.646</v>
      </c>
      <c r="L20" s="307">
        <v>6257</v>
      </c>
      <c r="M20" s="308">
        <v>6257</v>
      </c>
      <c r="N20" s="254">
        <f t="shared" si="9"/>
        <v>0</v>
      </c>
      <c r="O20" s="254">
        <f t="shared" si="10"/>
        <v>0</v>
      </c>
      <c r="P20" s="254">
        <f t="shared" si="11"/>
        <v>0</v>
      </c>
      <c r="Q20" s="414"/>
    </row>
    <row r="21" spans="1:17" s="410" customFormat="1" ht="12.75" customHeight="1">
      <c r="A21" s="327">
        <v>13</v>
      </c>
      <c r="B21" s="295" t="s">
        <v>88</v>
      </c>
      <c r="C21" s="331">
        <v>4864889</v>
      </c>
      <c r="D21" s="42" t="s">
        <v>12</v>
      </c>
      <c r="E21" s="39" t="s">
        <v>314</v>
      </c>
      <c r="F21" s="337">
        <v>1000</v>
      </c>
      <c r="G21" s="307">
        <v>993980</v>
      </c>
      <c r="H21" s="308">
        <v>994448</v>
      </c>
      <c r="I21" s="254">
        <f t="shared" si="6"/>
        <v>-468</v>
      </c>
      <c r="J21" s="254">
        <f t="shared" si="7"/>
        <v>-468000</v>
      </c>
      <c r="K21" s="254">
        <f t="shared" si="8"/>
        <v>-0.468</v>
      </c>
      <c r="L21" s="307">
        <v>998634</v>
      </c>
      <c r="M21" s="308">
        <v>998635</v>
      </c>
      <c r="N21" s="254">
        <f t="shared" si="9"/>
        <v>-1</v>
      </c>
      <c r="O21" s="254">
        <f t="shared" si="10"/>
        <v>-1000</v>
      </c>
      <c r="P21" s="254">
        <f t="shared" si="11"/>
        <v>-0.001</v>
      </c>
      <c r="Q21" s="414"/>
    </row>
    <row r="22" spans="1:17" s="410" customFormat="1" ht="12.75" customHeight="1">
      <c r="A22" s="327">
        <v>14</v>
      </c>
      <c r="B22" s="328" t="s">
        <v>89</v>
      </c>
      <c r="C22" s="331">
        <v>4864859</v>
      </c>
      <c r="D22" s="38" t="s">
        <v>12</v>
      </c>
      <c r="E22" s="39" t="s">
        <v>314</v>
      </c>
      <c r="F22" s="337">
        <v>1000</v>
      </c>
      <c r="G22" s="307">
        <v>993601</v>
      </c>
      <c r="H22" s="308">
        <v>994007</v>
      </c>
      <c r="I22" s="254">
        <f>G22-H22</f>
        <v>-406</v>
      </c>
      <c r="J22" s="254">
        <f>$F22*I22</f>
        <v>-406000</v>
      </c>
      <c r="K22" s="254">
        <f>J22/1000000</f>
        <v>-0.406</v>
      </c>
      <c r="L22" s="307">
        <v>352</v>
      </c>
      <c r="M22" s="308">
        <v>352</v>
      </c>
      <c r="N22" s="254">
        <f>L22-M22</f>
        <v>0</v>
      </c>
      <c r="O22" s="254">
        <f>$F22*N22</f>
        <v>0</v>
      </c>
      <c r="P22" s="254">
        <f>O22/1000000</f>
        <v>0</v>
      </c>
      <c r="Q22" s="414"/>
    </row>
    <row r="23" spans="1:17" s="410" customFormat="1" ht="12.75" customHeight="1">
      <c r="A23" s="327">
        <v>15</v>
      </c>
      <c r="B23" s="328" t="s">
        <v>90</v>
      </c>
      <c r="C23" s="331">
        <v>4864895</v>
      </c>
      <c r="D23" s="38" t="s">
        <v>12</v>
      </c>
      <c r="E23" s="39" t="s">
        <v>314</v>
      </c>
      <c r="F23" s="337">
        <v>800</v>
      </c>
      <c r="G23" s="307">
        <v>994608</v>
      </c>
      <c r="H23" s="308">
        <v>995090</v>
      </c>
      <c r="I23" s="254">
        <f>G23-H23</f>
        <v>-482</v>
      </c>
      <c r="J23" s="254">
        <f t="shared" si="7"/>
        <v>-385600</v>
      </c>
      <c r="K23" s="254">
        <f t="shared" si="8"/>
        <v>-0.3856</v>
      </c>
      <c r="L23" s="307">
        <v>5204</v>
      </c>
      <c r="M23" s="308">
        <v>5204</v>
      </c>
      <c r="N23" s="254">
        <f>L23-M23</f>
        <v>0</v>
      </c>
      <c r="O23" s="254">
        <f t="shared" si="10"/>
        <v>0</v>
      </c>
      <c r="P23" s="254">
        <f t="shared" si="11"/>
        <v>0</v>
      </c>
      <c r="Q23" s="414"/>
    </row>
    <row r="24" spans="1:17" s="410" customFormat="1" ht="12.75" customHeight="1">
      <c r="A24" s="327">
        <v>16</v>
      </c>
      <c r="B24" s="328" t="s">
        <v>91</v>
      </c>
      <c r="C24" s="331">
        <v>4864826</v>
      </c>
      <c r="D24" s="38" t="s">
        <v>12</v>
      </c>
      <c r="E24" s="39" t="s">
        <v>314</v>
      </c>
      <c r="F24" s="337">
        <v>133.33</v>
      </c>
      <c r="G24" s="307">
        <v>12437</v>
      </c>
      <c r="H24" s="308">
        <v>8520</v>
      </c>
      <c r="I24" s="254">
        <f>G24-H24</f>
        <v>3917</v>
      </c>
      <c r="J24" s="254">
        <f>$F24*I24</f>
        <v>522253.61000000004</v>
      </c>
      <c r="K24" s="254">
        <f>J24/1000000</f>
        <v>0.52225361</v>
      </c>
      <c r="L24" s="307">
        <v>3650</v>
      </c>
      <c r="M24" s="308">
        <v>3650</v>
      </c>
      <c r="N24" s="254">
        <f>L24-M24</f>
        <v>0</v>
      </c>
      <c r="O24" s="254">
        <f>$F24*N24</f>
        <v>0</v>
      </c>
      <c r="P24" s="254">
        <f>O24/1000000</f>
        <v>0</v>
      </c>
      <c r="Q24" s="414"/>
    </row>
    <row r="25" spans="1:17" s="410" customFormat="1" ht="12.75" customHeight="1">
      <c r="A25" s="327">
        <v>17</v>
      </c>
      <c r="B25" s="328" t="s">
        <v>114</v>
      </c>
      <c r="C25" s="331">
        <v>4864839</v>
      </c>
      <c r="D25" s="38" t="s">
        <v>12</v>
      </c>
      <c r="E25" s="39" t="s">
        <v>314</v>
      </c>
      <c r="F25" s="337">
        <v>1000</v>
      </c>
      <c r="G25" s="307">
        <v>55</v>
      </c>
      <c r="H25" s="308">
        <v>93</v>
      </c>
      <c r="I25" s="254">
        <f t="shared" si="6"/>
        <v>-38</v>
      </c>
      <c r="J25" s="254">
        <f t="shared" si="7"/>
        <v>-38000</v>
      </c>
      <c r="K25" s="254">
        <f t="shared" si="8"/>
        <v>-0.038</v>
      </c>
      <c r="L25" s="307">
        <v>9732</v>
      </c>
      <c r="M25" s="308">
        <v>9732</v>
      </c>
      <c r="N25" s="254">
        <f t="shared" si="9"/>
        <v>0</v>
      </c>
      <c r="O25" s="254">
        <f t="shared" si="10"/>
        <v>0</v>
      </c>
      <c r="P25" s="254">
        <f t="shared" si="11"/>
        <v>0</v>
      </c>
      <c r="Q25" s="414"/>
    </row>
    <row r="26" spans="1:17" s="410" customFormat="1" ht="12.75" customHeight="1">
      <c r="A26" s="327">
        <v>18</v>
      </c>
      <c r="B26" s="328" t="s">
        <v>115</v>
      </c>
      <c r="C26" s="331">
        <v>4864883</v>
      </c>
      <c r="D26" s="38" t="s">
        <v>12</v>
      </c>
      <c r="E26" s="39" t="s">
        <v>314</v>
      </c>
      <c r="F26" s="337">
        <v>1000</v>
      </c>
      <c r="G26" s="307">
        <v>898</v>
      </c>
      <c r="H26" s="308">
        <v>773</v>
      </c>
      <c r="I26" s="254">
        <f t="shared" si="6"/>
        <v>125</v>
      </c>
      <c r="J26" s="254">
        <f t="shared" si="7"/>
        <v>125000</v>
      </c>
      <c r="K26" s="254">
        <f t="shared" si="8"/>
        <v>0.125</v>
      </c>
      <c r="L26" s="307">
        <v>17471</v>
      </c>
      <c r="M26" s="308">
        <v>17471</v>
      </c>
      <c r="N26" s="254">
        <f t="shared" si="9"/>
        <v>0</v>
      </c>
      <c r="O26" s="254">
        <f t="shared" si="10"/>
        <v>0</v>
      </c>
      <c r="P26" s="254">
        <f t="shared" si="11"/>
        <v>0</v>
      </c>
      <c r="Q26" s="414"/>
    </row>
    <row r="27" spans="1:17" s="410" customFormat="1" ht="12.75" customHeight="1">
      <c r="A27" s="327"/>
      <c r="B27" s="330" t="s">
        <v>92</v>
      </c>
      <c r="C27" s="331"/>
      <c r="D27" s="38"/>
      <c r="E27" s="38"/>
      <c r="F27" s="337"/>
      <c r="G27" s="307"/>
      <c r="H27" s="308"/>
      <c r="I27" s="444"/>
      <c r="J27" s="444"/>
      <c r="K27" s="113"/>
      <c r="L27" s="307"/>
      <c r="M27" s="308"/>
      <c r="N27" s="444"/>
      <c r="O27" s="444"/>
      <c r="P27" s="113"/>
      <c r="Q27" s="414"/>
    </row>
    <row r="28" spans="1:17" s="410" customFormat="1" ht="12.75" customHeight="1">
      <c r="A28" s="327">
        <v>19</v>
      </c>
      <c r="B28" s="328" t="s">
        <v>93</v>
      </c>
      <c r="C28" s="331">
        <v>4864954</v>
      </c>
      <c r="D28" s="38" t="s">
        <v>12</v>
      </c>
      <c r="E28" s="39" t="s">
        <v>314</v>
      </c>
      <c r="F28" s="337">
        <v>1250</v>
      </c>
      <c r="G28" s="307">
        <v>969780</v>
      </c>
      <c r="H28" s="308">
        <v>970007</v>
      </c>
      <c r="I28" s="254">
        <f>G28-H28</f>
        <v>-227</v>
      </c>
      <c r="J28" s="254">
        <f>$F28*I28</f>
        <v>-283750</v>
      </c>
      <c r="K28" s="254">
        <f>J28/1000000</f>
        <v>-0.28375</v>
      </c>
      <c r="L28" s="307">
        <v>948142</v>
      </c>
      <c r="M28" s="308">
        <v>948181</v>
      </c>
      <c r="N28" s="254">
        <f>L28-M28</f>
        <v>-39</v>
      </c>
      <c r="O28" s="254">
        <f>$F28*N28</f>
        <v>-48750</v>
      </c>
      <c r="P28" s="254">
        <f>O28/1000000</f>
        <v>-0.04875</v>
      </c>
      <c r="Q28" s="414"/>
    </row>
    <row r="29" spans="1:17" s="410" customFormat="1" ht="12.75" customHeight="1">
      <c r="A29" s="327">
        <v>20</v>
      </c>
      <c r="B29" s="328" t="s">
        <v>94</v>
      </c>
      <c r="C29" s="331">
        <v>4865030</v>
      </c>
      <c r="D29" s="38" t="s">
        <v>12</v>
      </c>
      <c r="E29" s="39" t="s">
        <v>314</v>
      </c>
      <c r="F29" s="337">
        <v>1000</v>
      </c>
      <c r="G29" s="307">
        <v>978458</v>
      </c>
      <c r="H29" s="308">
        <v>979237</v>
      </c>
      <c r="I29" s="254">
        <f>G29-H29</f>
        <v>-779</v>
      </c>
      <c r="J29" s="254">
        <f>$F29*I29</f>
        <v>-779000</v>
      </c>
      <c r="K29" s="254">
        <f>J29/1000000</f>
        <v>-0.779</v>
      </c>
      <c r="L29" s="307">
        <v>934836</v>
      </c>
      <c r="M29" s="308">
        <v>934906</v>
      </c>
      <c r="N29" s="254">
        <f>L29-M29</f>
        <v>-70</v>
      </c>
      <c r="O29" s="254">
        <f>$F29*N29</f>
        <v>-70000</v>
      </c>
      <c r="P29" s="254">
        <f>O29/1000000</f>
        <v>-0.07</v>
      </c>
      <c r="Q29" s="414"/>
    </row>
    <row r="30" spans="1:17" s="410" customFormat="1" ht="12.75" customHeight="1">
      <c r="A30" s="327">
        <v>21</v>
      </c>
      <c r="B30" s="328" t="s">
        <v>333</v>
      </c>
      <c r="C30" s="331">
        <v>4864989</v>
      </c>
      <c r="D30" s="38" t="s">
        <v>12</v>
      </c>
      <c r="E30" s="39" t="s">
        <v>314</v>
      </c>
      <c r="F30" s="337">
        <v>1000</v>
      </c>
      <c r="G30" s="307">
        <v>998555</v>
      </c>
      <c r="H30" s="308">
        <v>998683</v>
      </c>
      <c r="I30" s="254">
        <f>G30-H30</f>
        <v>-128</v>
      </c>
      <c r="J30" s="254">
        <f>$F30*I30</f>
        <v>-128000</v>
      </c>
      <c r="K30" s="254">
        <f>J30/1000000</f>
        <v>-0.128</v>
      </c>
      <c r="L30" s="307">
        <v>999242</v>
      </c>
      <c r="M30" s="308">
        <v>999276</v>
      </c>
      <c r="N30" s="254">
        <f>L30-M30</f>
        <v>-34</v>
      </c>
      <c r="O30" s="254">
        <f>$F30*N30</f>
        <v>-34000</v>
      </c>
      <c r="P30" s="254">
        <f>O30/1000000</f>
        <v>-0.034</v>
      </c>
      <c r="Q30" s="414"/>
    </row>
    <row r="31" spans="1:17" s="410" customFormat="1" ht="12.75" customHeight="1">
      <c r="A31" s="327"/>
      <c r="B31" s="330" t="s">
        <v>30</v>
      </c>
      <c r="C31" s="331"/>
      <c r="D31" s="38"/>
      <c r="E31" s="38"/>
      <c r="F31" s="337"/>
      <c r="G31" s="307"/>
      <c r="H31" s="308"/>
      <c r="I31" s="254"/>
      <c r="J31" s="254"/>
      <c r="K31" s="113">
        <f>SUM(K28:K30)</f>
        <v>-1.19075</v>
      </c>
      <c r="L31" s="307"/>
      <c r="M31" s="308"/>
      <c r="N31" s="254"/>
      <c r="O31" s="254"/>
      <c r="P31" s="113">
        <f>SUM(P28:P30)</f>
        <v>-0.15275</v>
      </c>
      <c r="Q31" s="414"/>
    </row>
    <row r="32" spans="1:17" s="410" customFormat="1" ht="12.75" customHeight="1">
      <c r="A32" s="327">
        <v>22</v>
      </c>
      <c r="B32" s="328" t="s">
        <v>95</v>
      </c>
      <c r="C32" s="331">
        <v>4864932</v>
      </c>
      <c r="D32" s="38" t="s">
        <v>12</v>
      </c>
      <c r="E32" s="39" t="s">
        <v>314</v>
      </c>
      <c r="F32" s="337">
        <v>-1000</v>
      </c>
      <c r="G32" s="307">
        <v>984902</v>
      </c>
      <c r="H32" s="308">
        <v>985008</v>
      </c>
      <c r="I32" s="254">
        <f>G32-H32</f>
        <v>-106</v>
      </c>
      <c r="J32" s="254">
        <f>$F32*I32</f>
        <v>106000</v>
      </c>
      <c r="K32" s="254">
        <f>J32/1000000</f>
        <v>0.106</v>
      </c>
      <c r="L32" s="307">
        <v>998157</v>
      </c>
      <c r="M32" s="308">
        <v>998201</v>
      </c>
      <c r="N32" s="254">
        <f>L32-M32</f>
        <v>-44</v>
      </c>
      <c r="O32" s="254">
        <f>$F32*N32</f>
        <v>44000</v>
      </c>
      <c r="P32" s="254">
        <f>O32/1000000</f>
        <v>0.044</v>
      </c>
      <c r="Q32" s="425"/>
    </row>
    <row r="33" spans="1:17" s="410" customFormat="1" ht="12.75" customHeight="1">
      <c r="A33" s="327">
        <v>23</v>
      </c>
      <c r="B33" s="328" t="s">
        <v>96</v>
      </c>
      <c r="C33" s="331">
        <v>5295140</v>
      </c>
      <c r="D33" s="38" t="s">
        <v>12</v>
      </c>
      <c r="E33" s="39" t="s">
        <v>314</v>
      </c>
      <c r="F33" s="331">
        <v>-1000</v>
      </c>
      <c r="G33" s="307">
        <v>983705</v>
      </c>
      <c r="H33" s="308">
        <v>983922</v>
      </c>
      <c r="I33" s="254">
        <f>G33-H33</f>
        <v>-217</v>
      </c>
      <c r="J33" s="254">
        <f>$F33*I33</f>
        <v>217000</v>
      </c>
      <c r="K33" s="254">
        <f>J33/1000000</f>
        <v>0.217</v>
      </c>
      <c r="L33" s="307">
        <v>998806</v>
      </c>
      <c r="M33" s="308">
        <v>998815</v>
      </c>
      <c r="N33" s="254">
        <f>L33-M33</f>
        <v>-9</v>
      </c>
      <c r="O33" s="254">
        <f>$F33*N33</f>
        <v>9000</v>
      </c>
      <c r="P33" s="254">
        <f>O33/1000000</f>
        <v>0.009</v>
      </c>
      <c r="Q33" s="414"/>
    </row>
    <row r="34" spans="1:17" s="410" customFormat="1" ht="12.75" customHeight="1">
      <c r="A34" s="327">
        <v>24</v>
      </c>
      <c r="B34" s="699" t="s">
        <v>135</v>
      </c>
      <c r="C34" s="700">
        <v>4902528</v>
      </c>
      <c r="D34" s="701" t="s">
        <v>12</v>
      </c>
      <c r="E34" s="39" t="s">
        <v>314</v>
      </c>
      <c r="F34" s="700">
        <v>300</v>
      </c>
      <c r="G34" s="307">
        <v>75</v>
      </c>
      <c r="H34" s="308">
        <v>75</v>
      </c>
      <c r="I34" s="254">
        <f>G34-H34</f>
        <v>0</v>
      </c>
      <c r="J34" s="254">
        <f>$F34*I34</f>
        <v>0</v>
      </c>
      <c r="K34" s="254">
        <f>J34/1000000</f>
        <v>0</v>
      </c>
      <c r="L34" s="307">
        <v>664</v>
      </c>
      <c r="M34" s="308">
        <v>664</v>
      </c>
      <c r="N34" s="254">
        <f>L34-M34</f>
        <v>0</v>
      </c>
      <c r="O34" s="254">
        <f>$F34*N34</f>
        <v>0</v>
      </c>
      <c r="P34" s="254">
        <f>O34/1000000</f>
        <v>0</v>
      </c>
      <c r="Q34" s="425"/>
    </row>
    <row r="35" spans="1:17" s="410" customFormat="1" ht="12.75" customHeight="1">
      <c r="A35" s="327"/>
      <c r="B35" s="330" t="s">
        <v>25</v>
      </c>
      <c r="C35" s="331"/>
      <c r="D35" s="38"/>
      <c r="E35" s="38"/>
      <c r="F35" s="337"/>
      <c r="G35" s="307"/>
      <c r="H35" s="308"/>
      <c r="I35" s="254"/>
      <c r="J35" s="254"/>
      <c r="K35" s="254"/>
      <c r="L35" s="307"/>
      <c r="M35" s="308"/>
      <c r="N35" s="254"/>
      <c r="O35" s="254"/>
      <c r="P35" s="254"/>
      <c r="Q35" s="414"/>
    </row>
    <row r="36" spans="1:17" s="410" customFormat="1" ht="12.75" customHeight="1">
      <c r="A36" s="327">
        <v>25</v>
      </c>
      <c r="B36" s="295" t="s">
        <v>43</v>
      </c>
      <c r="C36" s="331">
        <v>4864854</v>
      </c>
      <c r="D36" s="42" t="s">
        <v>12</v>
      </c>
      <c r="E36" s="39" t="s">
        <v>314</v>
      </c>
      <c r="F36" s="337">
        <v>1000</v>
      </c>
      <c r="G36" s="307">
        <v>999640</v>
      </c>
      <c r="H36" s="308">
        <v>999640</v>
      </c>
      <c r="I36" s="254">
        <f>G36-H36</f>
        <v>0</v>
      </c>
      <c r="J36" s="254">
        <f>$F36*I36</f>
        <v>0</v>
      </c>
      <c r="K36" s="254">
        <f>J36/1000000</f>
        <v>0</v>
      </c>
      <c r="L36" s="307">
        <v>13585</v>
      </c>
      <c r="M36" s="308">
        <v>13481</v>
      </c>
      <c r="N36" s="254">
        <f>L36-M36</f>
        <v>104</v>
      </c>
      <c r="O36" s="254">
        <f>$F36*N36</f>
        <v>104000</v>
      </c>
      <c r="P36" s="254">
        <f>O36/1000000</f>
        <v>0.104</v>
      </c>
      <c r="Q36" s="440"/>
    </row>
    <row r="37" spans="1:17" s="410" customFormat="1" ht="12.75" customHeight="1">
      <c r="A37" s="327"/>
      <c r="B37" s="330" t="s">
        <v>97</v>
      </c>
      <c r="C37" s="331"/>
      <c r="D37" s="38"/>
      <c r="E37" s="38"/>
      <c r="F37" s="337"/>
      <c r="G37" s="307"/>
      <c r="H37" s="308"/>
      <c r="I37" s="254"/>
      <c r="J37" s="254"/>
      <c r="K37" s="254"/>
      <c r="L37" s="307"/>
      <c r="M37" s="308"/>
      <c r="N37" s="254"/>
      <c r="O37" s="254"/>
      <c r="P37" s="254"/>
      <c r="Q37" s="414"/>
    </row>
    <row r="38" spans="1:17" s="410" customFormat="1" ht="12.75" customHeight="1">
      <c r="A38" s="327">
        <v>26</v>
      </c>
      <c r="B38" s="328" t="s">
        <v>98</v>
      </c>
      <c r="C38" s="331">
        <v>5295159</v>
      </c>
      <c r="D38" s="38" t="s">
        <v>12</v>
      </c>
      <c r="E38" s="39" t="s">
        <v>314</v>
      </c>
      <c r="F38" s="337">
        <v>-1000</v>
      </c>
      <c r="G38" s="307">
        <v>205391</v>
      </c>
      <c r="H38" s="308">
        <v>202120</v>
      </c>
      <c r="I38" s="254">
        <f>G38-H38</f>
        <v>3271</v>
      </c>
      <c r="J38" s="254">
        <f>$F38*I38</f>
        <v>-3271000</v>
      </c>
      <c r="K38" s="254">
        <f>J38/1000000</f>
        <v>-3.271</v>
      </c>
      <c r="L38" s="307">
        <v>9207</v>
      </c>
      <c r="M38" s="308">
        <v>9207</v>
      </c>
      <c r="N38" s="254">
        <f>L38-M38</f>
        <v>0</v>
      </c>
      <c r="O38" s="254">
        <f>$F38*N38</f>
        <v>0</v>
      </c>
      <c r="P38" s="254">
        <f>O38/1000000</f>
        <v>0</v>
      </c>
      <c r="Q38" s="414"/>
    </row>
    <row r="39" spans="1:17" s="410" customFormat="1" ht="12.75" customHeight="1">
      <c r="A39" s="327"/>
      <c r="B39" s="328"/>
      <c r="C39" s="331"/>
      <c r="D39" s="38"/>
      <c r="E39" s="39"/>
      <c r="F39" s="337">
        <v>-1000</v>
      </c>
      <c r="G39" s="307">
        <v>201877</v>
      </c>
      <c r="H39" s="308">
        <v>201159</v>
      </c>
      <c r="I39" s="254">
        <f>G39-H39</f>
        <v>718</v>
      </c>
      <c r="J39" s="254">
        <f>$F39*I39</f>
        <v>-718000</v>
      </c>
      <c r="K39" s="254">
        <f>J39/1000000</f>
        <v>-0.718</v>
      </c>
      <c r="L39" s="307"/>
      <c r="M39" s="308"/>
      <c r="N39" s="254"/>
      <c r="O39" s="254"/>
      <c r="P39" s="254"/>
      <c r="Q39" s="414"/>
    </row>
    <row r="40" spans="1:17" s="410" customFormat="1" ht="12.75" customHeight="1">
      <c r="A40" s="327">
        <v>27</v>
      </c>
      <c r="B40" s="328" t="s">
        <v>99</v>
      </c>
      <c r="C40" s="331">
        <v>4865029</v>
      </c>
      <c r="D40" s="38" t="s">
        <v>12</v>
      </c>
      <c r="E40" s="39" t="s">
        <v>314</v>
      </c>
      <c r="F40" s="337">
        <v>-1000</v>
      </c>
      <c r="G40" s="307">
        <v>55408</v>
      </c>
      <c r="H40" s="308">
        <v>54081</v>
      </c>
      <c r="I40" s="254">
        <f>G40-H40</f>
        <v>1327</v>
      </c>
      <c r="J40" s="254">
        <f>$F40*I40</f>
        <v>-1327000</v>
      </c>
      <c r="K40" s="254">
        <f>J40/1000000</f>
        <v>-1.327</v>
      </c>
      <c r="L40" s="307">
        <v>450</v>
      </c>
      <c r="M40" s="308">
        <v>507</v>
      </c>
      <c r="N40" s="254">
        <f>L40-M40</f>
        <v>-57</v>
      </c>
      <c r="O40" s="254">
        <f>$F40*N40</f>
        <v>57000</v>
      </c>
      <c r="P40" s="254">
        <f>O40/1000000</f>
        <v>0.057</v>
      </c>
      <c r="Q40" s="425"/>
    </row>
    <row r="41" spans="1:17" s="410" customFormat="1" ht="12.75" customHeight="1">
      <c r="A41" s="327">
        <v>28</v>
      </c>
      <c r="B41" s="328" t="s">
        <v>100</v>
      </c>
      <c r="C41" s="331">
        <v>4864934</v>
      </c>
      <c r="D41" s="38" t="s">
        <v>12</v>
      </c>
      <c r="E41" s="39" t="s">
        <v>314</v>
      </c>
      <c r="F41" s="337">
        <v>-1000</v>
      </c>
      <c r="G41" s="307">
        <v>4328</v>
      </c>
      <c r="H41" s="308">
        <v>3711</v>
      </c>
      <c r="I41" s="254">
        <f>G41-H41</f>
        <v>617</v>
      </c>
      <c r="J41" s="254">
        <f>$F41*I41</f>
        <v>-617000</v>
      </c>
      <c r="K41" s="254">
        <f>J41/1000000</f>
        <v>-0.617</v>
      </c>
      <c r="L41" s="307">
        <v>999277</v>
      </c>
      <c r="M41" s="308">
        <v>999277</v>
      </c>
      <c r="N41" s="254">
        <f>L41-M41</f>
        <v>0</v>
      </c>
      <c r="O41" s="254">
        <f>$F41*N41</f>
        <v>0</v>
      </c>
      <c r="P41" s="254">
        <f>O41/1000000</f>
        <v>0</v>
      </c>
      <c r="Q41" s="439"/>
    </row>
    <row r="42" spans="1:17" s="410" customFormat="1" ht="12.75" customHeight="1">
      <c r="A42" s="327">
        <v>29</v>
      </c>
      <c r="B42" s="295" t="s">
        <v>101</v>
      </c>
      <c r="C42" s="331">
        <v>4864906</v>
      </c>
      <c r="D42" s="38" t="s">
        <v>12</v>
      </c>
      <c r="E42" s="39" t="s">
        <v>314</v>
      </c>
      <c r="F42" s="337">
        <v>-1000</v>
      </c>
      <c r="G42" s="307">
        <v>4674</v>
      </c>
      <c r="H42" s="308">
        <v>4012</v>
      </c>
      <c r="I42" s="254">
        <f>G42-H42</f>
        <v>662</v>
      </c>
      <c r="J42" s="254">
        <f>$F42*I42</f>
        <v>-662000</v>
      </c>
      <c r="K42" s="254">
        <f>J42/1000000</f>
        <v>-0.662</v>
      </c>
      <c r="L42" s="307">
        <v>998447</v>
      </c>
      <c r="M42" s="308">
        <v>998447</v>
      </c>
      <c r="N42" s="254">
        <f>L42-M42</f>
        <v>0</v>
      </c>
      <c r="O42" s="254">
        <f>$F42*N42</f>
        <v>0</v>
      </c>
      <c r="P42" s="254">
        <f>O42/1000000</f>
        <v>0</v>
      </c>
      <c r="Q42" s="429"/>
    </row>
    <row r="43" spans="1:17" s="410" customFormat="1" ht="12.75" customHeight="1">
      <c r="A43" s="327"/>
      <c r="B43" s="330" t="s">
        <v>376</v>
      </c>
      <c r="C43" s="331"/>
      <c r="D43" s="418"/>
      <c r="E43" s="419"/>
      <c r="F43" s="337"/>
      <c r="G43" s="307"/>
      <c r="H43" s="308"/>
      <c r="I43" s="254"/>
      <c r="J43" s="254"/>
      <c r="K43" s="254"/>
      <c r="L43" s="307"/>
      <c r="M43" s="308"/>
      <c r="N43" s="254"/>
      <c r="O43" s="254"/>
      <c r="P43" s="254"/>
      <c r="Q43" s="668"/>
    </row>
    <row r="44" spans="1:17" s="410" customFormat="1" ht="12.75" customHeight="1">
      <c r="A44" s="327">
        <v>30</v>
      </c>
      <c r="B44" s="328" t="s">
        <v>98</v>
      </c>
      <c r="C44" s="331">
        <v>5295177</v>
      </c>
      <c r="D44" s="418" t="s">
        <v>12</v>
      </c>
      <c r="E44" s="419" t="s">
        <v>314</v>
      </c>
      <c r="F44" s="337">
        <v>-1000</v>
      </c>
      <c r="G44" s="307">
        <v>81626</v>
      </c>
      <c r="H44" s="308">
        <v>80278</v>
      </c>
      <c r="I44" s="254">
        <f>G44-H44</f>
        <v>1348</v>
      </c>
      <c r="J44" s="254">
        <f>$F44*I44</f>
        <v>-1348000</v>
      </c>
      <c r="K44" s="254">
        <f>J44/1000000</f>
        <v>-1.348</v>
      </c>
      <c r="L44" s="307">
        <v>982850</v>
      </c>
      <c r="M44" s="308">
        <v>982851</v>
      </c>
      <c r="N44" s="254">
        <f>L44-M44</f>
        <v>-1</v>
      </c>
      <c r="O44" s="254">
        <f>$F44*N44</f>
        <v>1000</v>
      </c>
      <c r="P44" s="254">
        <f>O44/1000000</f>
        <v>0.001</v>
      </c>
      <c r="Q44" s="623"/>
    </row>
    <row r="45" spans="1:17" s="410" customFormat="1" ht="12.75" customHeight="1">
      <c r="A45" s="327"/>
      <c r="B45" s="328"/>
      <c r="C45" s="331"/>
      <c r="D45" s="418"/>
      <c r="E45" s="419"/>
      <c r="F45" s="337">
        <v>-1000</v>
      </c>
      <c r="G45" s="307">
        <v>79973</v>
      </c>
      <c r="H45" s="308">
        <v>79090</v>
      </c>
      <c r="I45" s="254">
        <f>G45-H45</f>
        <v>883</v>
      </c>
      <c r="J45" s="254">
        <f>$F45*I45</f>
        <v>-883000</v>
      </c>
      <c r="K45" s="254">
        <f>J45/1000000</f>
        <v>-0.883</v>
      </c>
      <c r="L45" s="307"/>
      <c r="M45" s="308"/>
      <c r="N45" s="254"/>
      <c r="O45" s="254"/>
      <c r="P45" s="254"/>
      <c r="Q45" s="623"/>
    </row>
    <row r="46" spans="1:17" s="410" customFormat="1" ht="12.75" customHeight="1">
      <c r="A46" s="327"/>
      <c r="B46" s="328"/>
      <c r="C46" s="331"/>
      <c r="D46" s="418"/>
      <c r="E46" s="419"/>
      <c r="F46" s="337">
        <v>-1000</v>
      </c>
      <c r="G46" s="307">
        <v>78556</v>
      </c>
      <c r="H46" s="308">
        <v>78222</v>
      </c>
      <c r="I46" s="254">
        <f>G46-H46</f>
        <v>334</v>
      </c>
      <c r="J46" s="254">
        <f>$F46*I46</f>
        <v>-334000</v>
      </c>
      <c r="K46" s="254">
        <f>J46/1000000</f>
        <v>-0.334</v>
      </c>
      <c r="L46" s="307"/>
      <c r="M46" s="308"/>
      <c r="N46" s="254"/>
      <c r="O46" s="254"/>
      <c r="P46" s="254"/>
      <c r="Q46" s="623"/>
    </row>
    <row r="47" spans="1:17" s="410" customFormat="1" ht="12.75" customHeight="1">
      <c r="A47" s="327">
        <v>31</v>
      </c>
      <c r="B47" s="328" t="s">
        <v>379</v>
      </c>
      <c r="C47" s="331">
        <v>5128456</v>
      </c>
      <c r="D47" s="418" t="s">
        <v>12</v>
      </c>
      <c r="E47" s="419" t="s">
        <v>314</v>
      </c>
      <c r="F47" s="337">
        <v>-1000</v>
      </c>
      <c r="G47" s="307">
        <v>60558</v>
      </c>
      <c r="H47" s="308">
        <v>57766</v>
      </c>
      <c r="I47" s="254">
        <f>G47-H47</f>
        <v>2792</v>
      </c>
      <c r="J47" s="254">
        <f>$F47*I47</f>
        <v>-2792000</v>
      </c>
      <c r="K47" s="254">
        <f>J47/1000000</f>
        <v>-2.792</v>
      </c>
      <c r="L47" s="307">
        <v>323</v>
      </c>
      <c r="M47" s="308">
        <v>323</v>
      </c>
      <c r="N47" s="254">
        <f>L47-M47</f>
        <v>0</v>
      </c>
      <c r="O47" s="254">
        <f>$F47*N47</f>
        <v>0</v>
      </c>
      <c r="P47" s="254">
        <f>O47/1000000</f>
        <v>0</v>
      </c>
      <c r="Q47" s="420"/>
    </row>
    <row r="48" spans="1:17" s="410" customFormat="1" ht="12.75" customHeight="1">
      <c r="A48" s="327">
        <v>32</v>
      </c>
      <c r="B48" s="328" t="s">
        <v>377</v>
      </c>
      <c r="C48" s="331">
        <v>5128443</v>
      </c>
      <c r="D48" s="418" t="s">
        <v>12</v>
      </c>
      <c r="E48" s="419" t="s">
        <v>314</v>
      </c>
      <c r="F48" s="337">
        <v>-2000</v>
      </c>
      <c r="G48" s="307">
        <v>43702</v>
      </c>
      <c r="H48" s="308">
        <v>41734</v>
      </c>
      <c r="I48" s="254">
        <f>G48-H48</f>
        <v>1968</v>
      </c>
      <c r="J48" s="254">
        <f>$F48*I48</f>
        <v>-3936000</v>
      </c>
      <c r="K48" s="254">
        <f>J48/1000000</f>
        <v>-3.936</v>
      </c>
      <c r="L48" s="307">
        <v>25</v>
      </c>
      <c r="M48" s="308">
        <v>25</v>
      </c>
      <c r="N48" s="254">
        <f>L48-M48</f>
        <v>0</v>
      </c>
      <c r="O48" s="254">
        <f>$F48*N48</f>
        <v>0</v>
      </c>
      <c r="P48" s="254">
        <f>O48/1000000</f>
        <v>0</v>
      </c>
      <c r="Q48" s="685"/>
    </row>
    <row r="49" spans="1:17" s="410" customFormat="1" ht="12.75" customHeight="1">
      <c r="A49" s="327"/>
      <c r="B49" s="330" t="s">
        <v>40</v>
      </c>
      <c r="C49" s="331"/>
      <c r="D49" s="38"/>
      <c r="E49" s="38"/>
      <c r="F49" s="337"/>
      <c r="G49" s="307"/>
      <c r="H49" s="308"/>
      <c r="I49" s="254"/>
      <c r="J49" s="254"/>
      <c r="K49" s="254"/>
      <c r="L49" s="307"/>
      <c r="M49" s="308"/>
      <c r="N49" s="254"/>
      <c r="O49" s="254"/>
      <c r="P49" s="254"/>
      <c r="Q49" s="414"/>
    </row>
    <row r="50" spans="1:17" s="410" customFormat="1" ht="12.75" customHeight="1">
      <c r="A50" s="327"/>
      <c r="B50" s="329" t="s">
        <v>17</v>
      </c>
      <c r="C50" s="331"/>
      <c r="D50" s="42"/>
      <c r="E50" s="42"/>
      <c r="F50" s="337"/>
      <c r="G50" s="307"/>
      <c r="H50" s="308"/>
      <c r="I50" s="254"/>
      <c r="J50" s="254"/>
      <c r="K50" s="254"/>
      <c r="L50" s="307"/>
      <c r="M50" s="308"/>
      <c r="N50" s="254"/>
      <c r="O50" s="254"/>
      <c r="P50" s="254"/>
      <c r="Q50" s="414"/>
    </row>
    <row r="51" spans="1:17" s="410" customFormat="1" ht="14.25" customHeight="1">
      <c r="A51" s="327">
        <v>33</v>
      </c>
      <c r="B51" s="328" t="s">
        <v>18</v>
      </c>
      <c r="C51" s="331">
        <v>4864831</v>
      </c>
      <c r="D51" s="38" t="s">
        <v>12</v>
      </c>
      <c r="E51" s="39" t="s">
        <v>314</v>
      </c>
      <c r="F51" s="337">
        <v>1000</v>
      </c>
      <c r="G51" s="307">
        <v>812</v>
      </c>
      <c r="H51" s="308">
        <v>813</v>
      </c>
      <c r="I51" s="254">
        <f>G51-H51</f>
        <v>-1</v>
      </c>
      <c r="J51" s="254">
        <f>$F51*I51</f>
        <v>-1000</v>
      </c>
      <c r="K51" s="254">
        <f>J51/1000000</f>
        <v>-0.001</v>
      </c>
      <c r="L51" s="307">
        <v>146</v>
      </c>
      <c r="M51" s="308">
        <v>156</v>
      </c>
      <c r="N51" s="254">
        <f>L51-M51</f>
        <v>-10</v>
      </c>
      <c r="O51" s="254">
        <f>$F51*N51</f>
        <v>-10000</v>
      </c>
      <c r="P51" s="254">
        <f>O51/1000000</f>
        <v>-0.01</v>
      </c>
      <c r="Q51" s="679"/>
    </row>
    <row r="52" spans="1:17" s="410" customFormat="1" ht="15.75" customHeight="1">
      <c r="A52" s="327">
        <v>34</v>
      </c>
      <c r="B52" s="328" t="s">
        <v>19</v>
      </c>
      <c r="C52" s="331">
        <v>4864825</v>
      </c>
      <c r="D52" s="38" t="s">
        <v>12</v>
      </c>
      <c r="E52" s="39" t="s">
        <v>314</v>
      </c>
      <c r="F52" s="337">
        <v>133.33</v>
      </c>
      <c r="G52" s="307">
        <v>4231</v>
      </c>
      <c r="H52" s="308">
        <v>3985</v>
      </c>
      <c r="I52" s="254">
        <f>G52-H52</f>
        <v>246</v>
      </c>
      <c r="J52" s="254">
        <f>$F52*I52</f>
        <v>32799.18</v>
      </c>
      <c r="K52" s="254">
        <f>J52/1000000</f>
        <v>0.03279918</v>
      </c>
      <c r="L52" s="307">
        <v>6224</v>
      </c>
      <c r="M52" s="308">
        <v>5886</v>
      </c>
      <c r="N52" s="254">
        <f>L52-M52</f>
        <v>338</v>
      </c>
      <c r="O52" s="254">
        <f>$F52*N52</f>
        <v>45065.54</v>
      </c>
      <c r="P52" s="254">
        <f>O52/1000000</f>
        <v>0.04506554</v>
      </c>
      <c r="Q52" s="414"/>
    </row>
    <row r="53" spans="1:17" ht="15.75" customHeight="1">
      <c r="A53" s="327"/>
      <c r="B53" s="330" t="s">
        <v>111</v>
      </c>
      <c r="C53" s="331"/>
      <c r="D53" s="38"/>
      <c r="E53" s="38"/>
      <c r="F53" s="337"/>
      <c r="G53" s="307"/>
      <c r="H53" s="308"/>
      <c r="I53" s="354"/>
      <c r="J53" s="354"/>
      <c r="K53" s="354"/>
      <c r="L53" s="307"/>
      <c r="M53" s="308"/>
      <c r="N53" s="354"/>
      <c r="O53" s="354"/>
      <c r="P53" s="354"/>
      <c r="Q53" s="135"/>
    </row>
    <row r="54" spans="1:17" s="410" customFormat="1" ht="15.75" customHeight="1">
      <c r="A54" s="327">
        <v>35</v>
      </c>
      <c r="B54" s="328" t="s">
        <v>112</v>
      </c>
      <c r="C54" s="331">
        <v>5295199</v>
      </c>
      <c r="D54" s="38" t="s">
        <v>12</v>
      </c>
      <c r="E54" s="39" t="s">
        <v>314</v>
      </c>
      <c r="F54" s="337">
        <v>1000</v>
      </c>
      <c r="G54" s="307">
        <v>998183</v>
      </c>
      <c r="H54" s="308">
        <v>998183</v>
      </c>
      <c r="I54" s="254">
        <f>G54-H54</f>
        <v>0</v>
      </c>
      <c r="J54" s="254">
        <f>$F54*I54</f>
        <v>0</v>
      </c>
      <c r="K54" s="254">
        <f>J54/1000000</f>
        <v>0</v>
      </c>
      <c r="L54" s="307">
        <v>1170</v>
      </c>
      <c r="M54" s="308">
        <v>1170</v>
      </c>
      <c r="N54" s="254">
        <f>L54-M54</f>
        <v>0</v>
      </c>
      <c r="O54" s="254">
        <f>$F54*N54</f>
        <v>0</v>
      </c>
      <c r="P54" s="254">
        <f>O54/1000000</f>
        <v>0</v>
      </c>
      <c r="Q54" s="414"/>
    </row>
    <row r="55" spans="1:17" s="443" customFormat="1" ht="15.75" customHeight="1">
      <c r="A55" s="315">
        <v>36</v>
      </c>
      <c r="B55" s="295" t="s">
        <v>113</v>
      </c>
      <c r="C55" s="331">
        <v>4864828</v>
      </c>
      <c r="D55" s="42" t="s">
        <v>12</v>
      </c>
      <c r="E55" s="39" t="s">
        <v>314</v>
      </c>
      <c r="F55" s="331">
        <v>133</v>
      </c>
      <c r="G55" s="307">
        <v>993262</v>
      </c>
      <c r="H55" s="308">
        <v>993270</v>
      </c>
      <c r="I55" s="254">
        <f>G55-H55</f>
        <v>-8</v>
      </c>
      <c r="J55" s="254">
        <f>$F55*I55</f>
        <v>-1064</v>
      </c>
      <c r="K55" s="254">
        <f>J55/1000000</f>
        <v>-0.001064</v>
      </c>
      <c r="L55" s="307">
        <v>7761</v>
      </c>
      <c r="M55" s="308">
        <v>7786</v>
      </c>
      <c r="N55" s="254">
        <f>L55-M55</f>
        <v>-25</v>
      </c>
      <c r="O55" s="254">
        <f>$F55*N55</f>
        <v>-3325</v>
      </c>
      <c r="P55" s="254">
        <f>O55/1000000</f>
        <v>-0.003325</v>
      </c>
      <c r="Q55" s="307"/>
    </row>
    <row r="56" spans="1:17" s="410" customFormat="1" ht="15.75" customHeight="1">
      <c r="A56" s="315"/>
      <c r="B56" s="329" t="s">
        <v>411</v>
      </c>
      <c r="C56" s="331"/>
      <c r="D56" s="42"/>
      <c r="E56" s="39"/>
      <c r="F56" s="331"/>
      <c r="G56" s="307"/>
      <c r="H56" s="308"/>
      <c r="I56" s="254"/>
      <c r="J56" s="254"/>
      <c r="K56" s="254"/>
      <c r="L56" s="307"/>
      <c r="M56" s="308"/>
      <c r="N56" s="254"/>
      <c r="O56" s="254"/>
      <c r="P56" s="254"/>
      <c r="Q56" s="307"/>
    </row>
    <row r="57" spans="1:17" s="410" customFormat="1" ht="15.75" customHeight="1">
      <c r="A57" s="315">
        <v>37</v>
      </c>
      <c r="B57" s="295" t="s">
        <v>34</v>
      </c>
      <c r="C57" s="331">
        <v>5295145</v>
      </c>
      <c r="D57" s="42" t="s">
        <v>12</v>
      </c>
      <c r="E57" s="39" t="s">
        <v>314</v>
      </c>
      <c r="F57" s="331">
        <v>-1000</v>
      </c>
      <c r="G57" s="307">
        <v>950625</v>
      </c>
      <c r="H57" s="308">
        <v>950395</v>
      </c>
      <c r="I57" s="254">
        <f>G57-H57</f>
        <v>230</v>
      </c>
      <c r="J57" s="254">
        <f>$F57*I57</f>
        <v>-230000</v>
      </c>
      <c r="K57" s="254">
        <f>J57/1000000</f>
        <v>-0.23</v>
      </c>
      <c r="L57" s="307">
        <v>990185</v>
      </c>
      <c r="M57" s="308">
        <v>990185</v>
      </c>
      <c r="N57" s="254">
        <f>L57-M57</f>
        <v>0</v>
      </c>
      <c r="O57" s="254">
        <f>$F57*N57</f>
        <v>0</v>
      </c>
      <c r="P57" s="254">
        <f>O57/1000000</f>
        <v>0</v>
      </c>
      <c r="Q57" s="307"/>
    </row>
    <row r="58" spans="1:17" s="445" customFormat="1" ht="15.75" customHeight="1" thickBot="1">
      <c r="A58" s="676">
        <v>38</v>
      </c>
      <c r="B58" s="677" t="s">
        <v>163</v>
      </c>
      <c r="C58" s="332">
        <v>5295146</v>
      </c>
      <c r="D58" s="332" t="s">
        <v>12</v>
      </c>
      <c r="E58" s="332" t="s">
        <v>314</v>
      </c>
      <c r="F58" s="332">
        <v>-1000</v>
      </c>
      <c r="G58" s="412">
        <v>971200</v>
      </c>
      <c r="H58" s="413">
        <v>970961</v>
      </c>
      <c r="I58" s="332">
        <f>G58-H58</f>
        <v>239</v>
      </c>
      <c r="J58" s="332">
        <f>$F58*I58</f>
        <v>-239000</v>
      </c>
      <c r="K58" s="785">
        <f>J58/1000000</f>
        <v>-0.239</v>
      </c>
      <c r="L58" s="412">
        <v>999923</v>
      </c>
      <c r="M58" s="413">
        <v>999923</v>
      </c>
      <c r="N58" s="332">
        <f>L58-M58</f>
        <v>0</v>
      </c>
      <c r="O58" s="332">
        <f>$F58*N58</f>
        <v>0</v>
      </c>
      <c r="P58" s="332">
        <f>O58/1000000</f>
        <v>0</v>
      </c>
      <c r="Q58" s="412"/>
    </row>
    <row r="59" spans="1:17" s="410" customFormat="1" ht="6" customHeight="1" thickTop="1">
      <c r="A59" s="315"/>
      <c r="B59" s="295"/>
      <c r="C59" s="331"/>
      <c r="D59" s="42"/>
      <c r="E59" s="39"/>
      <c r="F59" s="331"/>
      <c r="G59" s="307"/>
      <c r="H59" s="308"/>
      <c r="I59" s="254"/>
      <c r="J59" s="254"/>
      <c r="K59" s="254"/>
      <c r="L59" s="308"/>
      <c r="M59" s="308"/>
      <c r="N59" s="254"/>
      <c r="O59" s="254"/>
      <c r="P59" s="254"/>
      <c r="Q59" s="443"/>
    </row>
    <row r="60" spans="2:16" s="410" customFormat="1" ht="15" customHeight="1">
      <c r="B60" s="15" t="s">
        <v>131</v>
      </c>
      <c r="F60" s="523"/>
      <c r="G60" s="308"/>
      <c r="H60" s="308"/>
      <c r="I60" s="480"/>
      <c r="J60" s="480"/>
      <c r="K60" s="754">
        <f>SUM(K8:K59)-K31</f>
        <v>-19.948529710000003</v>
      </c>
      <c r="N60" s="480"/>
      <c r="O60" s="480"/>
      <c r="P60" s="754">
        <f>SUM(P8:P59)-P31</f>
        <v>0.09320213999999996</v>
      </c>
    </row>
    <row r="61" spans="2:16" s="410" customFormat="1" ht="1.5" customHeight="1">
      <c r="B61" s="15"/>
      <c r="F61" s="523"/>
      <c r="G61" s="308"/>
      <c r="H61" s="308"/>
      <c r="I61" s="480"/>
      <c r="J61" s="480"/>
      <c r="K61" s="317"/>
      <c r="N61" s="480"/>
      <c r="O61" s="480"/>
      <c r="P61" s="317"/>
    </row>
    <row r="62" spans="2:16" s="410" customFormat="1" ht="16.5">
      <c r="B62" s="15" t="s">
        <v>132</v>
      </c>
      <c r="F62" s="523"/>
      <c r="G62" s="308"/>
      <c r="H62" s="308"/>
      <c r="I62" s="480"/>
      <c r="J62" s="480"/>
      <c r="K62" s="754">
        <f>SUM(K60:K61)</f>
        <v>-19.948529710000003</v>
      </c>
      <c r="N62" s="480"/>
      <c r="O62" s="480"/>
      <c r="P62" s="754">
        <f>SUM(P60:P61)</f>
        <v>0.09320213999999996</v>
      </c>
    </row>
    <row r="63" spans="6:8" s="410" customFormat="1" ht="15">
      <c r="F63" s="523"/>
      <c r="G63" s="308"/>
      <c r="H63" s="308"/>
    </row>
    <row r="64" spans="6:17" s="410" customFormat="1" ht="15">
      <c r="F64" s="523"/>
      <c r="G64" s="308"/>
      <c r="H64" s="308"/>
      <c r="Q64" s="755" t="str">
        <f>NDPL!$Q$1</f>
        <v>MARCH-2021</v>
      </c>
    </row>
    <row r="65" spans="6:8" s="410" customFormat="1" ht="15">
      <c r="F65" s="523"/>
      <c r="G65" s="308"/>
      <c r="H65" s="308"/>
    </row>
    <row r="66" spans="6:17" s="410" customFormat="1" ht="15">
      <c r="F66" s="523"/>
      <c r="G66" s="308"/>
      <c r="H66" s="308"/>
      <c r="Q66" s="755"/>
    </row>
    <row r="67" spans="1:16" s="410" customFormat="1" ht="18.75" thickBot="1">
      <c r="A67" s="84" t="s">
        <v>224</v>
      </c>
      <c r="F67" s="523"/>
      <c r="G67" s="756"/>
      <c r="H67" s="756"/>
      <c r="I67" s="44" t="s">
        <v>7</v>
      </c>
      <c r="J67" s="443"/>
      <c r="K67" s="443"/>
      <c r="L67" s="443"/>
      <c r="M67" s="443"/>
      <c r="N67" s="44" t="s">
        <v>364</v>
      </c>
      <c r="O67" s="443"/>
      <c r="P67" s="443"/>
    </row>
    <row r="68" spans="1:17" s="410" customFormat="1" ht="39.75" thickBot="1" thickTop="1">
      <c r="A68" s="460" t="s">
        <v>8</v>
      </c>
      <c r="B68" s="461" t="s">
        <v>9</v>
      </c>
      <c r="C68" s="462" t="s">
        <v>1</v>
      </c>
      <c r="D68" s="462" t="s">
        <v>2</v>
      </c>
      <c r="E68" s="462" t="s">
        <v>3</v>
      </c>
      <c r="F68" s="462" t="s">
        <v>10</v>
      </c>
      <c r="G68" s="460" t="str">
        <f>NDPL!G5</f>
        <v>FINAL READING 31/03/2021</v>
      </c>
      <c r="H68" s="462" t="str">
        <f>NDPL!H5</f>
        <v>INTIAL READING 01/03/2021</v>
      </c>
      <c r="I68" s="462" t="s">
        <v>4</v>
      </c>
      <c r="J68" s="462" t="s">
        <v>5</v>
      </c>
      <c r="K68" s="462" t="s">
        <v>6</v>
      </c>
      <c r="L68" s="460" t="str">
        <f>NDPL!G5</f>
        <v>FINAL READING 31/03/2021</v>
      </c>
      <c r="M68" s="462" t="str">
        <f>NDPL!H5</f>
        <v>INTIAL READING 01/03/2021</v>
      </c>
      <c r="N68" s="462" t="s">
        <v>4</v>
      </c>
      <c r="O68" s="462" t="s">
        <v>5</v>
      </c>
      <c r="P68" s="462" t="s">
        <v>6</v>
      </c>
      <c r="Q68" s="473" t="s">
        <v>282</v>
      </c>
    </row>
    <row r="69" spans="1:16" s="410" customFormat="1" ht="17.25" thickBot="1" thickTop="1">
      <c r="A69" s="739"/>
      <c r="B69" s="757"/>
      <c r="C69" s="739"/>
      <c r="D69" s="739"/>
      <c r="E69" s="739"/>
      <c r="F69" s="758"/>
      <c r="G69" s="739"/>
      <c r="H69" s="739"/>
      <c r="I69" s="739"/>
      <c r="J69" s="739"/>
      <c r="K69" s="739"/>
      <c r="L69" s="739"/>
      <c r="M69" s="739"/>
      <c r="N69" s="739"/>
      <c r="O69" s="739"/>
      <c r="P69" s="739"/>
    </row>
    <row r="70" spans="1:17" s="410" customFormat="1" ht="15.75" customHeight="1" thickTop="1">
      <c r="A70" s="325"/>
      <c r="B70" s="326" t="s">
        <v>117</v>
      </c>
      <c r="C70" s="34"/>
      <c r="D70" s="34"/>
      <c r="E70" s="34"/>
      <c r="F70" s="296"/>
      <c r="G70" s="27"/>
      <c r="H70" s="422"/>
      <c r="I70" s="422"/>
      <c r="J70" s="422"/>
      <c r="K70" s="422"/>
      <c r="L70" s="27"/>
      <c r="M70" s="422"/>
      <c r="N70" s="422"/>
      <c r="O70" s="422"/>
      <c r="P70" s="422"/>
      <c r="Q70" s="479"/>
    </row>
    <row r="71" spans="1:17" s="410" customFormat="1" ht="15.75" customHeight="1">
      <c r="A71" s="327">
        <v>1</v>
      </c>
      <c r="B71" s="328" t="s">
        <v>14</v>
      </c>
      <c r="C71" s="331">
        <v>4864994</v>
      </c>
      <c r="D71" s="38" t="s">
        <v>12</v>
      </c>
      <c r="E71" s="39" t="s">
        <v>314</v>
      </c>
      <c r="F71" s="337">
        <v>-1000</v>
      </c>
      <c r="G71" s="307">
        <v>990342</v>
      </c>
      <c r="H71" s="308">
        <v>990286</v>
      </c>
      <c r="I71" s="308">
        <f>G71-H71</f>
        <v>56</v>
      </c>
      <c r="J71" s="308">
        <f>$F71*I71</f>
        <v>-56000</v>
      </c>
      <c r="K71" s="308">
        <f>J71/1000000</f>
        <v>-0.056</v>
      </c>
      <c r="L71" s="307">
        <v>997071</v>
      </c>
      <c r="M71" s="308">
        <v>997096</v>
      </c>
      <c r="N71" s="308">
        <f>L71-M71</f>
        <v>-25</v>
      </c>
      <c r="O71" s="308">
        <f>$F71*N71</f>
        <v>25000</v>
      </c>
      <c r="P71" s="308">
        <f>O71/1000000</f>
        <v>0.025</v>
      </c>
      <c r="Q71" s="414"/>
    </row>
    <row r="72" spans="1:17" s="410" customFormat="1" ht="15.75" customHeight="1">
      <c r="A72" s="327">
        <v>2</v>
      </c>
      <c r="B72" s="328" t="s">
        <v>15</v>
      </c>
      <c r="C72" s="331">
        <v>5295153</v>
      </c>
      <c r="D72" s="38" t="s">
        <v>12</v>
      </c>
      <c r="E72" s="39" t="s">
        <v>314</v>
      </c>
      <c r="F72" s="337">
        <v>-1000</v>
      </c>
      <c r="G72" s="307">
        <v>978761</v>
      </c>
      <c r="H72" s="308">
        <v>978672</v>
      </c>
      <c r="I72" s="308">
        <f>G72-H72</f>
        <v>89</v>
      </c>
      <c r="J72" s="308">
        <f>$F72*I72</f>
        <v>-89000</v>
      </c>
      <c r="K72" s="308">
        <f>J72/1000000</f>
        <v>-0.089</v>
      </c>
      <c r="L72" s="307">
        <v>949559</v>
      </c>
      <c r="M72" s="308">
        <v>949577</v>
      </c>
      <c r="N72" s="308">
        <f>L72-M72</f>
        <v>-18</v>
      </c>
      <c r="O72" s="308">
        <f>$F72*N72</f>
        <v>18000</v>
      </c>
      <c r="P72" s="308">
        <f>O72/1000000</f>
        <v>0.018</v>
      </c>
      <c r="Q72" s="414"/>
    </row>
    <row r="73" spans="1:17" s="410" customFormat="1" ht="15">
      <c r="A73" s="327">
        <v>3</v>
      </c>
      <c r="B73" s="328" t="s">
        <v>16</v>
      </c>
      <c r="C73" s="331">
        <v>5100234</v>
      </c>
      <c r="D73" s="38" t="s">
        <v>12</v>
      </c>
      <c r="E73" s="39" t="s">
        <v>314</v>
      </c>
      <c r="F73" s="337">
        <v>-1000</v>
      </c>
      <c r="G73" s="307">
        <v>992390</v>
      </c>
      <c r="H73" s="308">
        <v>992426</v>
      </c>
      <c r="I73" s="308">
        <f>G73-H73</f>
        <v>-36</v>
      </c>
      <c r="J73" s="308">
        <f>$F73*I73</f>
        <v>36000</v>
      </c>
      <c r="K73" s="308">
        <f>J73/1000000</f>
        <v>0.036</v>
      </c>
      <c r="L73" s="307">
        <v>997531</v>
      </c>
      <c r="M73" s="308">
        <v>997578</v>
      </c>
      <c r="N73" s="308">
        <f>L73-M73</f>
        <v>-47</v>
      </c>
      <c r="O73" s="308">
        <f>$F73*N73</f>
        <v>47000</v>
      </c>
      <c r="P73" s="308">
        <f>O73/1000000</f>
        <v>0.047</v>
      </c>
      <c r="Q73" s="411"/>
    </row>
    <row r="74" spans="1:17" s="410" customFormat="1" ht="15">
      <c r="A74" s="327">
        <v>4</v>
      </c>
      <c r="B74" s="328" t="s">
        <v>154</v>
      </c>
      <c r="C74" s="331">
        <v>5128452</v>
      </c>
      <c r="D74" s="38" t="s">
        <v>12</v>
      </c>
      <c r="E74" s="39" t="s">
        <v>314</v>
      </c>
      <c r="F74" s="337">
        <v>-1000</v>
      </c>
      <c r="G74" s="307">
        <v>993836</v>
      </c>
      <c r="H74" s="308">
        <v>993170</v>
      </c>
      <c r="I74" s="308">
        <f>G74-H74</f>
        <v>666</v>
      </c>
      <c r="J74" s="308">
        <f>$F74*I74</f>
        <v>-666000</v>
      </c>
      <c r="K74" s="308">
        <f>J74/1000000</f>
        <v>-0.666</v>
      </c>
      <c r="L74" s="307">
        <v>998348</v>
      </c>
      <c r="M74" s="308">
        <v>998373</v>
      </c>
      <c r="N74" s="308">
        <f>L74-M74</f>
        <v>-25</v>
      </c>
      <c r="O74" s="308">
        <f>$F74*N74</f>
        <v>25000</v>
      </c>
      <c r="P74" s="308">
        <f>O74/1000000</f>
        <v>0.025</v>
      </c>
      <c r="Q74" s="708"/>
    </row>
    <row r="75" spans="1:17" s="410" customFormat="1" ht="15.75" customHeight="1">
      <c r="A75" s="327"/>
      <c r="B75" s="329" t="s">
        <v>118</v>
      </c>
      <c r="C75" s="331"/>
      <c r="D75" s="42"/>
      <c r="E75" s="42"/>
      <c r="F75" s="337"/>
      <c r="G75" s="307"/>
      <c r="H75" s="308"/>
      <c r="I75" s="428"/>
      <c r="J75" s="428"/>
      <c r="K75" s="428"/>
      <c r="L75" s="307"/>
      <c r="M75" s="308"/>
      <c r="N75" s="428"/>
      <c r="O75" s="428"/>
      <c r="P75" s="428"/>
      <c r="Q75" s="414"/>
    </row>
    <row r="76" spans="1:17" s="410" customFormat="1" ht="15" customHeight="1">
      <c r="A76" s="327">
        <v>5</v>
      </c>
      <c r="B76" s="328" t="s">
        <v>119</v>
      </c>
      <c r="C76" s="331">
        <v>4864978</v>
      </c>
      <c r="D76" s="38" t="s">
        <v>12</v>
      </c>
      <c r="E76" s="39" t="s">
        <v>314</v>
      </c>
      <c r="F76" s="337">
        <v>-1000</v>
      </c>
      <c r="G76" s="307">
        <v>33738</v>
      </c>
      <c r="H76" s="308">
        <v>32771</v>
      </c>
      <c r="I76" s="428">
        <f aca="true" t="shared" si="12" ref="I76:I82">G76-H76</f>
        <v>967</v>
      </c>
      <c r="J76" s="428">
        <f aca="true" t="shared" si="13" ref="J76:J82">$F76*I76</f>
        <v>-967000</v>
      </c>
      <c r="K76" s="428">
        <f aca="true" t="shared" si="14" ref="K76:K82">J76/1000000</f>
        <v>-0.967</v>
      </c>
      <c r="L76" s="307">
        <v>997663</v>
      </c>
      <c r="M76" s="308">
        <v>997661</v>
      </c>
      <c r="N76" s="428">
        <f aca="true" t="shared" si="15" ref="N76:N82">L76-M76</f>
        <v>2</v>
      </c>
      <c r="O76" s="428">
        <f aca="true" t="shared" si="16" ref="O76:O82">$F76*N76</f>
        <v>-2000</v>
      </c>
      <c r="P76" s="428">
        <f aca="true" t="shared" si="17" ref="P76:P82">O76/1000000</f>
        <v>-0.002</v>
      </c>
      <c r="Q76" s="414"/>
    </row>
    <row r="77" spans="1:17" s="410" customFormat="1" ht="15" customHeight="1">
      <c r="A77" s="327">
        <v>6</v>
      </c>
      <c r="B77" s="328" t="s">
        <v>120</v>
      </c>
      <c r="C77" s="331">
        <v>5295155</v>
      </c>
      <c r="D77" s="38" t="s">
        <v>12</v>
      </c>
      <c r="E77" s="39" t="s">
        <v>314</v>
      </c>
      <c r="F77" s="337">
        <v>-1000</v>
      </c>
      <c r="G77" s="307">
        <v>70013</v>
      </c>
      <c r="H77" s="308">
        <v>69331</v>
      </c>
      <c r="I77" s="428">
        <f t="shared" si="12"/>
        <v>682</v>
      </c>
      <c r="J77" s="428">
        <f t="shared" si="13"/>
        <v>-682000</v>
      </c>
      <c r="K77" s="428">
        <f t="shared" si="14"/>
        <v>-0.682</v>
      </c>
      <c r="L77" s="307">
        <v>19845</v>
      </c>
      <c r="M77" s="308">
        <v>19834</v>
      </c>
      <c r="N77" s="428">
        <f t="shared" si="15"/>
        <v>11</v>
      </c>
      <c r="O77" s="428">
        <f t="shared" si="16"/>
        <v>-11000</v>
      </c>
      <c r="P77" s="428">
        <f t="shared" si="17"/>
        <v>-0.011</v>
      </c>
      <c r="Q77" s="425" t="s">
        <v>470</v>
      </c>
    </row>
    <row r="78" spans="1:17" s="410" customFormat="1" ht="15" customHeight="1">
      <c r="A78" s="327"/>
      <c r="B78" s="328"/>
      <c r="C78" s="331">
        <v>5128466</v>
      </c>
      <c r="D78" s="38" t="s">
        <v>12</v>
      </c>
      <c r="E78" s="39" t="s">
        <v>314</v>
      </c>
      <c r="F78" s="337">
        <v>-500</v>
      </c>
      <c r="G78" s="307">
        <v>626</v>
      </c>
      <c r="H78" s="308">
        <v>0</v>
      </c>
      <c r="I78" s="428">
        <f>G78-H78</f>
        <v>626</v>
      </c>
      <c r="J78" s="428">
        <f>$F78*I78</f>
        <v>-313000</v>
      </c>
      <c r="K78" s="428">
        <f>J78/1000000</f>
        <v>-0.313</v>
      </c>
      <c r="L78" s="307">
        <v>1</v>
      </c>
      <c r="M78" s="308">
        <v>0</v>
      </c>
      <c r="N78" s="428">
        <f>L78-M78</f>
        <v>1</v>
      </c>
      <c r="O78" s="428">
        <f>$F78*N78</f>
        <v>-500</v>
      </c>
      <c r="P78" s="428">
        <f>O78/1000000</f>
        <v>-0.0005</v>
      </c>
      <c r="Q78" s="414" t="s">
        <v>463</v>
      </c>
    </row>
    <row r="79" spans="1:17" s="410" customFormat="1" ht="15" customHeight="1">
      <c r="A79" s="327">
        <v>7</v>
      </c>
      <c r="B79" s="328" t="s">
        <v>121</v>
      </c>
      <c r="C79" s="331">
        <v>5295141</v>
      </c>
      <c r="D79" s="38" t="s">
        <v>12</v>
      </c>
      <c r="E79" s="39" t="s">
        <v>314</v>
      </c>
      <c r="F79" s="337">
        <v>-1000</v>
      </c>
      <c r="G79" s="307">
        <v>9751</v>
      </c>
      <c r="H79" s="308">
        <v>9295</v>
      </c>
      <c r="I79" s="428">
        <f t="shared" si="12"/>
        <v>456</v>
      </c>
      <c r="J79" s="428">
        <f t="shared" si="13"/>
        <v>-456000</v>
      </c>
      <c r="K79" s="428">
        <f t="shared" si="14"/>
        <v>-0.456</v>
      </c>
      <c r="L79" s="307">
        <v>12107</v>
      </c>
      <c r="M79" s="308">
        <v>12144</v>
      </c>
      <c r="N79" s="428">
        <f t="shared" si="15"/>
        <v>-37</v>
      </c>
      <c r="O79" s="428">
        <f t="shared" si="16"/>
        <v>37000</v>
      </c>
      <c r="P79" s="428">
        <f t="shared" si="17"/>
        <v>0.037</v>
      </c>
      <c r="Q79" s="414"/>
    </row>
    <row r="80" spans="1:17" s="410" customFormat="1" ht="15" customHeight="1">
      <c r="A80" s="327">
        <v>8</v>
      </c>
      <c r="B80" s="328" t="s">
        <v>122</v>
      </c>
      <c r="C80" s="331">
        <v>4865167</v>
      </c>
      <c r="D80" s="38" t="s">
        <v>12</v>
      </c>
      <c r="E80" s="39" t="s">
        <v>314</v>
      </c>
      <c r="F80" s="337">
        <v>-1000</v>
      </c>
      <c r="G80" s="307">
        <v>1655</v>
      </c>
      <c r="H80" s="308">
        <v>1655</v>
      </c>
      <c r="I80" s="784">
        <v>0</v>
      </c>
      <c r="J80" s="784">
        <v>0</v>
      </c>
      <c r="K80" s="784">
        <v>0</v>
      </c>
      <c r="L80" s="307">
        <v>980809</v>
      </c>
      <c r="M80" s="308">
        <v>980809</v>
      </c>
      <c r="N80" s="784">
        <v>0</v>
      </c>
      <c r="O80" s="784">
        <v>0</v>
      </c>
      <c r="P80" s="784">
        <v>0</v>
      </c>
      <c r="Q80" s="414"/>
    </row>
    <row r="81" spans="1:17" s="450" customFormat="1" ht="15" customHeight="1">
      <c r="A81" s="759">
        <v>9</v>
      </c>
      <c r="B81" s="760" t="s">
        <v>123</v>
      </c>
      <c r="C81" s="761">
        <v>5295133</v>
      </c>
      <c r="D81" s="60" t="s">
        <v>12</v>
      </c>
      <c r="E81" s="61" t="s">
        <v>314</v>
      </c>
      <c r="F81" s="337">
        <v>-1000</v>
      </c>
      <c r="G81" s="307">
        <v>2723</v>
      </c>
      <c r="H81" s="308">
        <v>2484</v>
      </c>
      <c r="I81" s="428">
        <f>G81-H81</f>
        <v>239</v>
      </c>
      <c r="J81" s="428">
        <f>$F81*I81</f>
        <v>-239000</v>
      </c>
      <c r="K81" s="428">
        <f>J81/1000000</f>
        <v>-0.239</v>
      </c>
      <c r="L81" s="307">
        <v>999923</v>
      </c>
      <c r="M81" s="308">
        <v>999915</v>
      </c>
      <c r="N81" s="428">
        <f>L81-M81</f>
        <v>8</v>
      </c>
      <c r="O81" s="428">
        <f>$F81*N81</f>
        <v>-8000</v>
      </c>
      <c r="P81" s="428">
        <f>O81/1000000</f>
        <v>-0.008</v>
      </c>
      <c r="Q81" s="762"/>
    </row>
    <row r="82" spans="1:17" s="410" customFormat="1" ht="15.75" customHeight="1">
      <c r="A82" s="327">
        <v>10</v>
      </c>
      <c r="B82" s="328" t="s">
        <v>124</v>
      </c>
      <c r="C82" s="331">
        <v>5295135</v>
      </c>
      <c r="D82" s="38" t="s">
        <v>12</v>
      </c>
      <c r="E82" s="39" t="s">
        <v>314</v>
      </c>
      <c r="F82" s="337">
        <v>-1000</v>
      </c>
      <c r="G82" s="307">
        <v>933564</v>
      </c>
      <c r="H82" s="308">
        <v>932966</v>
      </c>
      <c r="I82" s="308">
        <f t="shared" si="12"/>
        <v>598</v>
      </c>
      <c r="J82" s="308">
        <f t="shared" si="13"/>
        <v>-598000</v>
      </c>
      <c r="K82" s="308">
        <f t="shared" si="14"/>
        <v>-0.598</v>
      </c>
      <c r="L82" s="307">
        <v>978722</v>
      </c>
      <c r="M82" s="308">
        <v>978707</v>
      </c>
      <c r="N82" s="308">
        <f t="shared" si="15"/>
        <v>15</v>
      </c>
      <c r="O82" s="308">
        <f t="shared" si="16"/>
        <v>-15000</v>
      </c>
      <c r="P82" s="308">
        <f t="shared" si="17"/>
        <v>-0.015</v>
      </c>
      <c r="Q82" s="708"/>
    </row>
    <row r="83" spans="1:17" s="410" customFormat="1" ht="15.75" customHeight="1">
      <c r="A83" s="327"/>
      <c r="B83" s="328"/>
      <c r="C83" s="331"/>
      <c r="D83" s="38"/>
      <c r="E83" s="39"/>
      <c r="F83" s="337"/>
      <c r="G83" s="307"/>
      <c r="H83" s="308"/>
      <c r="I83" s="308"/>
      <c r="J83" s="308"/>
      <c r="K83" s="308"/>
      <c r="L83" s="307"/>
      <c r="M83" s="308"/>
      <c r="N83" s="308"/>
      <c r="O83" s="308"/>
      <c r="P83" s="308"/>
      <c r="Q83" s="708"/>
    </row>
    <row r="84" spans="1:17" s="410" customFormat="1" ht="15.75" customHeight="1">
      <c r="A84" s="327"/>
      <c r="B84" s="330" t="s">
        <v>125</v>
      </c>
      <c r="C84" s="331"/>
      <c r="D84" s="38"/>
      <c r="E84" s="38"/>
      <c r="F84" s="337"/>
      <c r="G84" s="307"/>
      <c r="H84" s="308"/>
      <c r="I84" s="428"/>
      <c r="J84" s="428"/>
      <c r="K84" s="428"/>
      <c r="L84" s="307"/>
      <c r="M84" s="308"/>
      <c r="N84" s="428"/>
      <c r="O84" s="428"/>
      <c r="P84" s="428"/>
      <c r="Q84" s="414"/>
    </row>
    <row r="85" spans="1:17" s="410" customFormat="1" ht="15.75" customHeight="1">
      <c r="A85" s="327">
        <v>11</v>
      </c>
      <c r="B85" s="328" t="s">
        <v>126</v>
      </c>
      <c r="C85" s="331">
        <v>5295129</v>
      </c>
      <c r="D85" s="38" t="s">
        <v>12</v>
      </c>
      <c r="E85" s="39" t="s">
        <v>314</v>
      </c>
      <c r="F85" s="337">
        <v>-1000</v>
      </c>
      <c r="G85" s="307">
        <v>987052</v>
      </c>
      <c r="H85" s="308">
        <v>986666</v>
      </c>
      <c r="I85" s="428">
        <f>G85-H85</f>
        <v>386</v>
      </c>
      <c r="J85" s="428">
        <f>$F85*I85</f>
        <v>-386000</v>
      </c>
      <c r="K85" s="428">
        <f>J85/1000000</f>
        <v>-0.386</v>
      </c>
      <c r="L85" s="307">
        <v>974764</v>
      </c>
      <c r="M85" s="308">
        <v>974764</v>
      </c>
      <c r="N85" s="428">
        <f>L85-M85</f>
        <v>0</v>
      </c>
      <c r="O85" s="428">
        <f>$F85*N85</f>
        <v>0</v>
      </c>
      <c r="P85" s="428">
        <f>O85/1000000</f>
        <v>0</v>
      </c>
      <c r="Q85" s="414"/>
    </row>
    <row r="86" spans="1:17" s="410" customFormat="1" ht="15.75" customHeight="1">
      <c r="A86" s="327">
        <v>12</v>
      </c>
      <c r="B86" s="328" t="s">
        <v>127</v>
      </c>
      <c r="C86" s="331">
        <v>4864917</v>
      </c>
      <c r="D86" s="38" t="s">
        <v>12</v>
      </c>
      <c r="E86" s="39" t="s">
        <v>314</v>
      </c>
      <c r="F86" s="337">
        <v>-1000</v>
      </c>
      <c r="G86" s="307">
        <v>966417</v>
      </c>
      <c r="H86" s="308">
        <v>966462</v>
      </c>
      <c r="I86" s="428">
        <f>G86-H86</f>
        <v>-45</v>
      </c>
      <c r="J86" s="428">
        <f>$F86*I86</f>
        <v>45000</v>
      </c>
      <c r="K86" s="428">
        <f>J86/1000000</f>
        <v>0.045</v>
      </c>
      <c r="L86" s="307">
        <v>825275</v>
      </c>
      <c r="M86" s="308">
        <v>825275</v>
      </c>
      <c r="N86" s="428">
        <f>L86-M86</f>
        <v>0</v>
      </c>
      <c r="O86" s="428">
        <f>$F86*N86</f>
        <v>0</v>
      </c>
      <c r="P86" s="428">
        <f>O86/1000000</f>
        <v>0</v>
      </c>
      <c r="Q86" s="414"/>
    </row>
    <row r="87" spans="1:17" s="410" customFormat="1" ht="15.75" customHeight="1">
      <c r="A87" s="327"/>
      <c r="B87" s="329" t="s">
        <v>128</v>
      </c>
      <c r="C87" s="331"/>
      <c r="D87" s="42"/>
      <c r="E87" s="42"/>
      <c r="F87" s="337"/>
      <c r="G87" s="307"/>
      <c r="H87" s="308"/>
      <c r="I87" s="428"/>
      <c r="J87" s="428"/>
      <c r="K87" s="428"/>
      <c r="L87" s="307"/>
      <c r="M87" s="308"/>
      <c r="N87" s="428"/>
      <c r="O87" s="428"/>
      <c r="P87" s="428"/>
      <c r="Q87" s="414"/>
    </row>
    <row r="88" spans="1:17" s="410" customFormat="1" ht="19.5" customHeight="1">
      <c r="A88" s="327">
        <v>13</v>
      </c>
      <c r="B88" s="328" t="s">
        <v>129</v>
      </c>
      <c r="C88" s="331">
        <v>4864838</v>
      </c>
      <c r="D88" s="38" t="s">
        <v>12</v>
      </c>
      <c r="E88" s="39" t="s">
        <v>314</v>
      </c>
      <c r="F88" s="337">
        <v>-2000</v>
      </c>
      <c r="G88" s="307">
        <v>7621</v>
      </c>
      <c r="H88" s="308">
        <v>6275</v>
      </c>
      <c r="I88" s="428">
        <f>G88-H88</f>
        <v>1346</v>
      </c>
      <c r="J88" s="428">
        <f>$F88*I88</f>
        <v>-2692000</v>
      </c>
      <c r="K88" s="428">
        <f>J88/1000000</f>
        <v>-2.692</v>
      </c>
      <c r="L88" s="307">
        <v>7</v>
      </c>
      <c r="M88" s="308">
        <v>7</v>
      </c>
      <c r="N88" s="428">
        <f>L88-M88</f>
        <v>0</v>
      </c>
      <c r="O88" s="428">
        <f>$F88*N88</f>
        <v>0</v>
      </c>
      <c r="P88" s="428">
        <f>O88/1000000</f>
        <v>0</v>
      </c>
      <c r="Q88" s="424"/>
    </row>
    <row r="89" spans="1:17" s="410" customFormat="1" ht="19.5" customHeight="1">
      <c r="A89" s="327">
        <v>14</v>
      </c>
      <c r="B89" s="328" t="s">
        <v>130</v>
      </c>
      <c r="C89" s="331">
        <v>4864929</v>
      </c>
      <c r="D89" s="38" t="s">
        <v>12</v>
      </c>
      <c r="E89" s="39" t="s">
        <v>314</v>
      </c>
      <c r="F89" s="337">
        <v>-1000</v>
      </c>
      <c r="G89" s="307">
        <v>4783</v>
      </c>
      <c r="H89" s="308">
        <v>4357</v>
      </c>
      <c r="I89" s="308">
        <f>G89-H89</f>
        <v>426</v>
      </c>
      <c r="J89" s="308">
        <f>$F89*I89</f>
        <v>-426000</v>
      </c>
      <c r="K89" s="308">
        <f>J89/1000000</f>
        <v>-0.426</v>
      </c>
      <c r="L89" s="307">
        <v>78</v>
      </c>
      <c r="M89" s="308">
        <v>76</v>
      </c>
      <c r="N89" s="308">
        <f>L89-M89</f>
        <v>2</v>
      </c>
      <c r="O89" s="308">
        <f>$F89*N89</f>
        <v>-2000</v>
      </c>
      <c r="P89" s="308">
        <f>O89/1000000</f>
        <v>-0.002</v>
      </c>
      <c r="Q89" s="424"/>
    </row>
    <row r="90" spans="1:17" s="410" customFormat="1" ht="19.5" customHeight="1">
      <c r="A90" s="327">
        <v>15</v>
      </c>
      <c r="B90" s="328" t="s">
        <v>378</v>
      </c>
      <c r="C90" s="331">
        <v>5295168</v>
      </c>
      <c r="D90" s="38" t="s">
        <v>12</v>
      </c>
      <c r="E90" s="39" t="s">
        <v>314</v>
      </c>
      <c r="F90" s="337">
        <v>-1000</v>
      </c>
      <c r="G90" s="307">
        <v>23793</v>
      </c>
      <c r="H90" s="308">
        <v>23747</v>
      </c>
      <c r="I90" s="308">
        <f>G90-H90</f>
        <v>46</v>
      </c>
      <c r="J90" s="308">
        <f>$F90*I90</f>
        <v>-46000</v>
      </c>
      <c r="K90" s="308">
        <f>J90/1000000</f>
        <v>-0.046</v>
      </c>
      <c r="L90" s="307">
        <v>225</v>
      </c>
      <c r="M90" s="308">
        <v>225</v>
      </c>
      <c r="N90" s="308">
        <f>L90-M90</f>
        <v>0</v>
      </c>
      <c r="O90" s="308">
        <f>$F90*N90</f>
        <v>0</v>
      </c>
      <c r="P90" s="308">
        <f>O90/1000000</f>
        <v>0</v>
      </c>
      <c r="Q90" s="414"/>
    </row>
    <row r="91" spans="1:17" s="445" customFormat="1" ht="15.75" thickBot="1">
      <c r="A91" s="625"/>
      <c r="B91" s="712"/>
      <c r="C91" s="332"/>
      <c r="D91" s="85"/>
      <c r="E91" s="448"/>
      <c r="F91" s="332"/>
      <c r="G91" s="412"/>
      <c r="H91" s="413"/>
      <c r="I91" s="413"/>
      <c r="J91" s="413"/>
      <c r="K91" s="413"/>
      <c r="L91" s="412"/>
      <c r="M91" s="413"/>
      <c r="N91" s="413"/>
      <c r="O91" s="413"/>
      <c r="P91" s="413"/>
      <c r="Q91" s="713"/>
    </row>
    <row r="92" spans="1:17" ht="18.75" thickTop="1">
      <c r="A92" s="410"/>
      <c r="B92" s="276" t="s">
        <v>226</v>
      </c>
      <c r="C92" s="410"/>
      <c r="D92" s="410"/>
      <c r="E92" s="410"/>
      <c r="F92" s="523"/>
      <c r="G92" s="410"/>
      <c r="H92" s="410"/>
      <c r="I92" s="480"/>
      <c r="J92" s="480"/>
      <c r="K92" s="138">
        <f>SUM(K71:K91)</f>
        <v>-7.535000000000001</v>
      </c>
      <c r="L92" s="443"/>
      <c r="M92" s="410"/>
      <c r="N92" s="480"/>
      <c r="O92" s="480"/>
      <c r="P92" s="138">
        <f>SUM(P71:P91)</f>
        <v>0.11349999999999998</v>
      </c>
      <c r="Q92" s="410"/>
    </row>
    <row r="93" spans="2:16" ht="18">
      <c r="B93" s="276"/>
      <c r="F93" s="179"/>
      <c r="I93" s="16"/>
      <c r="J93" s="16"/>
      <c r="K93" s="19"/>
      <c r="L93" s="17"/>
      <c r="N93" s="16"/>
      <c r="O93" s="16"/>
      <c r="P93" s="277"/>
    </row>
    <row r="94" spans="2:16" ht="18">
      <c r="B94" s="276" t="s">
        <v>136</v>
      </c>
      <c r="F94" s="179"/>
      <c r="I94" s="16"/>
      <c r="J94" s="16"/>
      <c r="K94" s="324">
        <f>SUM(K92:K93)</f>
        <v>-7.535000000000001</v>
      </c>
      <c r="L94" s="17"/>
      <c r="N94" s="16"/>
      <c r="O94" s="16"/>
      <c r="P94" s="324">
        <f>SUM(P92:P93)</f>
        <v>0.11349999999999998</v>
      </c>
    </row>
    <row r="95" spans="6:16" ht="15">
      <c r="F95" s="179"/>
      <c r="I95" s="16"/>
      <c r="J95" s="16"/>
      <c r="K95" s="19"/>
      <c r="L95" s="17"/>
      <c r="N95" s="16"/>
      <c r="O95" s="16"/>
      <c r="P95" s="19"/>
    </row>
    <row r="96" spans="6:16" ht="15">
      <c r="F96" s="179"/>
      <c r="I96" s="16"/>
      <c r="J96" s="16"/>
      <c r="K96" s="19"/>
      <c r="L96" s="17"/>
      <c r="N96" s="16"/>
      <c r="O96" s="16"/>
      <c r="P96" s="19"/>
    </row>
    <row r="97" spans="6:18" ht="15">
      <c r="F97" s="179"/>
      <c r="I97" s="16"/>
      <c r="J97" s="16"/>
      <c r="K97" s="19"/>
      <c r="L97" s="17"/>
      <c r="N97" s="16"/>
      <c r="O97" s="16"/>
      <c r="P97" s="19"/>
      <c r="Q97" s="234" t="str">
        <f>NDPL!Q1</f>
        <v>MARCH-2021</v>
      </c>
      <c r="R97" s="234"/>
    </row>
    <row r="98" spans="1:16" ht="18.75" thickBot="1">
      <c r="A98" s="285" t="s">
        <v>225</v>
      </c>
      <c r="F98" s="179"/>
      <c r="G98" s="6"/>
      <c r="H98" s="6"/>
      <c r="I98" s="44" t="s">
        <v>7</v>
      </c>
      <c r="J98" s="17"/>
      <c r="K98" s="17"/>
      <c r="L98" s="17"/>
      <c r="M98" s="17"/>
      <c r="N98" s="44" t="s">
        <v>364</v>
      </c>
      <c r="O98" s="17"/>
      <c r="P98" s="17"/>
    </row>
    <row r="99" spans="1:17" ht="48" customHeight="1" thickBot="1" thickTop="1">
      <c r="A99" s="33" t="s">
        <v>8</v>
      </c>
      <c r="B99" s="30" t="s">
        <v>9</v>
      </c>
      <c r="C99" s="31" t="s">
        <v>1</v>
      </c>
      <c r="D99" s="31" t="s">
        <v>2</v>
      </c>
      <c r="E99" s="31" t="s">
        <v>3</v>
      </c>
      <c r="F99" s="31" t="s">
        <v>10</v>
      </c>
      <c r="G99" s="33" t="str">
        <f>NDPL!G5</f>
        <v>FINAL READING 31/03/2021</v>
      </c>
      <c r="H99" s="31" t="str">
        <f>NDPL!H5</f>
        <v>INTIAL READING 01/03/2021</v>
      </c>
      <c r="I99" s="31" t="s">
        <v>4</v>
      </c>
      <c r="J99" s="31" t="s">
        <v>5</v>
      </c>
      <c r="K99" s="31" t="s">
        <v>6</v>
      </c>
      <c r="L99" s="33" t="str">
        <f>NDPL!G5</f>
        <v>FINAL READING 31/03/2021</v>
      </c>
      <c r="M99" s="31" t="str">
        <f>NDPL!H5</f>
        <v>INTIAL READING 01/03/2021</v>
      </c>
      <c r="N99" s="31" t="s">
        <v>4</v>
      </c>
      <c r="O99" s="31" t="s">
        <v>5</v>
      </c>
      <c r="P99" s="31" t="s">
        <v>6</v>
      </c>
      <c r="Q99" s="32" t="s">
        <v>282</v>
      </c>
    </row>
    <row r="100" spans="1:16" ht="17.25" thickBot="1" thickTop="1">
      <c r="A100" s="5"/>
      <c r="B100" s="41"/>
      <c r="C100" s="4"/>
      <c r="D100" s="4"/>
      <c r="E100" s="4"/>
      <c r="F100" s="297"/>
      <c r="G100" s="4"/>
      <c r="H100" s="4"/>
      <c r="I100" s="4"/>
      <c r="J100" s="4"/>
      <c r="K100" s="4"/>
      <c r="L100" s="18"/>
      <c r="M100" s="4"/>
      <c r="N100" s="4"/>
      <c r="O100" s="4"/>
      <c r="P100" s="4"/>
    </row>
    <row r="101" spans="1:17" ht="15.75" customHeight="1" thickTop="1">
      <c r="A101" s="325"/>
      <c r="B101" s="334" t="s">
        <v>30</v>
      </c>
      <c r="C101" s="335"/>
      <c r="D101" s="79"/>
      <c r="E101" s="86"/>
      <c r="F101" s="298"/>
      <c r="G101" s="29"/>
      <c r="H101" s="23"/>
      <c r="I101" s="24"/>
      <c r="J101" s="24"/>
      <c r="K101" s="24"/>
      <c r="L101" s="22"/>
      <c r="M101" s="23"/>
      <c r="N101" s="24"/>
      <c r="O101" s="24"/>
      <c r="P101" s="24"/>
      <c r="Q101" s="134"/>
    </row>
    <row r="102" spans="1:17" s="410" customFormat="1" ht="15.75" customHeight="1">
      <c r="A102" s="327">
        <v>1</v>
      </c>
      <c r="B102" s="328" t="s">
        <v>31</v>
      </c>
      <c r="C102" s="331">
        <v>4864791</v>
      </c>
      <c r="D102" s="418" t="s">
        <v>12</v>
      </c>
      <c r="E102" s="419" t="s">
        <v>314</v>
      </c>
      <c r="F102" s="337">
        <v>-266.67</v>
      </c>
      <c r="G102" s="307">
        <v>995396</v>
      </c>
      <c r="H102" s="308">
        <v>995694</v>
      </c>
      <c r="I102" s="254">
        <f>G102-H102</f>
        <v>-298</v>
      </c>
      <c r="J102" s="254">
        <f>$F102*I102</f>
        <v>79467.66</v>
      </c>
      <c r="K102" s="254">
        <f>J102/1000000</f>
        <v>0.07946766000000001</v>
      </c>
      <c r="L102" s="307">
        <v>999872</v>
      </c>
      <c r="M102" s="308">
        <v>999875</v>
      </c>
      <c r="N102" s="254">
        <f>L102-M102</f>
        <v>-3</v>
      </c>
      <c r="O102" s="254">
        <f>$F102*N102</f>
        <v>800.01</v>
      </c>
      <c r="P102" s="254">
        <f>O102/1000000</f>
        <v>0.00080001</v>
      </c>
      <c r="Q102" s="439"/>
    </row>
    <row r="103" spans="1:17" s="410" customFormat="1" ht="15.75" customHeight="1">
      <c r="A103" s="327">
        <v>2</v>
      </c>
      <c r="B103" s="328" t="s">
        <v>32</v>
      </c>
      <c r="C103" s="331">
        <v>4864867</v>
      </c>
      <c r="D103" s="38" t="s">
        <v>12</v>
      </c>
      <c r="E103" s="39" t="s">
        <v>314</v>
      </c>
      <c r="F103" s="337">
        <v>-500</v>
      </c>
      <c r="G103" s="307">
        <v>2224</v>
      </c>
      <c r="H103" s="308">
        <v>2222</v>
      </c>
      <c r="I103" s="254">
        <f>G103-H103</f>
        <v>2</v>
      </c>
      <c r="J103" s="254">
        <f>$F103*I103</f>
        <v>-1000</v>
      </c>
      <c r="K103" s="254">
        <f>J103/1000000</f>
        <v>-0.001</v>
      </c>
      <c r="L103" s="307">
        <v>268</v>
      </c>
      <c r="M103" s="308">
        <v>258</v>
      </c>
      <c r="N103" s="308">
        <f>L103-M103</f>
        <v>10</v>
      </c>
      <c r="O103" s="308">
        <f>$F103*N103</f>
        <v>-5000</v>
      </c>
      <c r="P103" s="308">
        <f>O103/1000000</f>
        <v>-0.005</v>
      </c>
      <c r="Q103" s="414"/>
    </row>
    <row r="104" spans="1:17" s="410" customFormat="1" ht="15.75" customHeight="1">
      <c r="A104" s="327"/>
      <c r="B104" s="330" t="s">
        <v>343</v>
      </c>
      <c r="C104" s="331"/>
      <c r="D104" s="38"/>
      <c r="E104" s="39"/>
      <c r="F104" s="337"/>
      <c r="G104" s="307"/>
      <c r="H104" s="308"/>
      <c r="I104" s="254"/>
      <c r="J104" s="254"/>
      <c r="K104" s="254"/>
      <c r="L104" s="307"/>
      <c r="M104" s="308"/>
      <c r="N104" s="308"/>
      <c r="O104" s="308"/>
      <c r="P104" s="308"/>
      <c r="Q104" s="414"/>
    </row>
    <row r="105" spans="1:17" s="410" customFormat="1" ht="15">
      <c r="A105" s="327">
        <v>3</v>
      </c>
      <c r="B105" s="295" t="s">
        <v>103</v>
      </c>
      <c r="C105" s="331">
        <v>4865107</v>
      </c>
      <c r="D105" s="42" t="s">
        <v>12</v>
      </c>
      <c r="E105" s="39" t="s">
        <v>314</v>
      </c>
      <c r="F105" s="337">
        <v>-266.66</v>
      </c>
      <c r="G105" s="307">
        <v>2453</v>
      </c>
      <c r="H105" s="308">
        <v>2736</v>
      </c>
      <c r="I105" s="254">
        <f aca="true" t="shared" si="18" ref="I105:I113">G105-H105</f>
        <v>-283</v>
      </c>
      <c r="J105" s="254">
        <f aca="true" t="shared" si="19" ref="J105:J114">$F105*I105</f>
        <v>75464.78000000001</v>
      </c>
      <c r="K105" s="254">
        <f aca="true" t="shared" si="20" ref="K105:K114">J105/1000000</f>
        <v>0.07546478000000001</v>
      </c>
      <c r="L105" s="307">
        <v>2221</v>
      </c>
      <c r="M105" s="308">
        <v>2221</v>
      </c>
      <c r="N105" s="308">
        <f aca="true" t="shared" si="21" ref="N105:N113">L105-M105</f>
        <v>0</v>
      </c>
      <c r="O105" s="308">
        <f aca="true" t="shared" si="22" ref="O105:O114">$F105*N105</f>
        <v>0</v>
      </c>
      <c r="P105" s="308">
        <f aca="true" t="shared" si="23" ref="P105:P114">O105/1000000</f>
        <v>0</v>
      </c>
      <c r="Q105" s="440"/>
    </row>
    <row r="106" spans="1:17" s="410" customFormat="1" ht="15.75" customHeight="1">
      <c r="A106" s="327">
        <v>4</v>
      </c>
      <c r="B106" s="328" t="s">
        <v>104</v>
      </c>
      <c r="C106" s="331">
        <v>4865137</v>
      </c>
      <c r="D106" s="38" t="s">
        <v>12</v>
      </c>
      <c r="E106" s="39" t="s">
        <v>314</v>
      </c>
      <c r="F106" s="337">
        <v>-100</v>
      </c>
      <c r="G106" s="307">
        <v>112450</v>
      </c>
      <c r="H106" s="308">
        <v>112585</v>
      </c>
      <c r="I106" s="254">
        <f t="shared" si="18"/>
        <v>-135</v>
      </c>
      <c r="J106" s="254">
        <f t="shared" si="19"/>
        <v>13500</v>
      </c>
      <c r="K106" s="254">
        <f t="shared" si="20"/>
        <v>0.0135</v>
      </c>
      <c r="L106" s="307">
        <v>152456</v>
      </c>
      <c r="M106" s="308">
        <v>152456</v>
      </c>
      <c r="N106" s="308">
        <f t="shared" si="21"/>
        <v>0</v>
      </c>
      <c r="O106" s="308">
        <f t="shared" si="22"/>
        <v>0</v>
      </c>
      <c r="P106" s="308">
        <f t="shared" si="23"/>
        <v>0</v>
      </c>
      <c r="Q106" s="414"/>
    </row>
    <row r="107" spans="1:17" s="410" customFormat="1" ht="15">
      <c r="A107" s="327">
        <v>5</v>
      </c>
      <c r="B107" s="328" t="s">
        <v>105</v>
      </c>
      <c r="C107" s="331">
        <v>4865136</v>
      </c>
      <c r="D107" s="38" t="s">
        <v>12</v>
      </c>
      <c r="E107" s="39" t="s">
        <v>314</v>
      </c>
      <c r="F107" s="337">
        <v>-200</v>
      </c>
      <c r="G107" s="307">
        <v>984464</v>
      </c>
      <c r="H107" s="308">
        <v>985208</v>
      </c>
      <c r="I107" s="254">
        <f t="shared" si="18"/>
        <v>-744</v>
      </c>
      <c r="J107" s="254">
        <f t="shared" si="19"/>
        <v>148800</v>
      </c>
      <c r="K107" s="254">
        <f t="shared" si="20"/>
        <v>0.1488</v>
      </c>
      <c r="L107" s="307">
        <v>999329</v>
      </c>
      <c r="M107" s="308">
        <v>999329</v>
      </c>
      <c r="N107" s="308">
        <f t="shared" si="21"/>
        <v>0</v>
      </c>
      <c r="O107" s="308">
        <f t="shared" si="22"/>
        <v>0</v>
      </c>
      <c r="P107" s="308">
        <f t="shared" si="23"/>
        <v>0</v>
      </c>
      <c r="Q107" s="695"/>
    </row>
    <row r="108" spans="1:17" s="410" customFormat="1" ht="15">
      <c r="A108" s="327">
        <v>6</v>
      </c>
      <c r="B108" s="328" t="s">
        <v>106</v>
      </c>
      <c r="C108" s="331">
        <v>4865172</v>
      </c>
      <c r="D108" s="38" t="s">
        <v>12</v>
      </c>
      <c r="E108" s="39" t="s">
        <v>314</v>
      </c>
      <c r="F108" s="337">
        <v>-1000</v>
      </c>
      <c r="G108" s="307">
        <v>673</v>
      </c>
      <c r="H108" s="308">
        <v>627</v>
      </c>
      <c r="I108" s="254">
        <f>G108-H108</f>
        <v>46</v>
      </c>
      <c r="J108" s="254">
        <f>$F108*I108</f>
        <v>-46000</v>
      </c>
      <c r="K108" s="254">
        <f>J108/1000000</f>
        <v>-0.046</v>
      </c>
      <c r="L108" s="307">
        <v>22</v>
      </c>
      <c r="M108" s="308">
        <v>22</v>
      </c>
      <c r="N108" s="308">
        <f>L108-M108</f>
        <v>0</v>
      </c>
      <c r="O108" s="308">
        <f>$F108*N108</f>
        <v>0</v>
      </c>
      <c r="P108" s="308">
        <f>O108/1000000</f>
        <v>0</v>
      </c>
      <c r="Q108" s="618"/>
    </row>
    <row r="109" spans="1:17" s="410" customFormat="1" ht="15">
      <c r="A109" s="327">
        <v>7</v>
      </c>
      <c r="B109" s="328" t="s">
        <v>107</v>
      </c>
      <c r="C109" s="331">
        <v>4864968</v>
      </c>
      <c r="D109" s="38" t="s">
        <v>12</v>
      </c>
      <c r="E109" s="39" t="s">
        <v>314</v>
      </c>
      <c r="F109" s="337">
        <v>-800</v>
      </c>
      <c r="G109" s="307">
        <v>2423</v>
      </c>
      <c r="H109" s="308">
        <v>2464</v>
      </c>
      <c r="I109" s="254">
        <f t="shared" si="18"/>
        <v>-41</v>
      </c>
      <c r="J109" s="254">
        <f t="shared" si="19"/>
        <v>32800</v>
      </c>
      <c r="K109" s="254">
        <f t="shared" si="20"/>
        <v>0.0328</v>
      </c>
      <c r="L109" s="307">
        <v>2661</v>
      </c>
      <c r="M109" s="308">
        <v>2660</v>
      </c>
      <c r="N109" s="308">
        <f t="shared" si="21"/>
        <v>1</v>
      </c>
      <c r="O109" s="308">
        <f t="shared" si="22"/>
        <v>-800</v>
      </c>
      <c r="P109" s="308">
        <f t="shared" si="23"/>
        <v>-0.0008</v>
      </c>
      <c r="Q109" s="424"/>
    </row>
    <row r="110" spans="1:17" s="410" customFormat="1" ht="15.75" customHeight="1">
      <c r="A110" s="327">
        <v>8</v>
      </c>
      <c r="B110" s="328" t="s">
        <v>339</v>
      </c>
      <c r="C110" s="331">
        <v>4865004</v>
      </c>
      <c r="D110" s="38" t="s">
        <v>12</v>
      </c>
      <c r="E110" s="39" t="s">
        <v>314</v>
      </c>
      <c r="F110" s="337">
        <v>-800</v>
      </c>
      <c r="G110" s="307">
        <v>3415</v>
      </c>
      <c r="H110" s="308">
        <v>3195</v>
      </c>
      <c r="I110" s="254">
        <f t="shared" si="18"/>
        <v>220</v>
      </c>
      <c r="J110" s="254">
        <f t="shared" si="19"/>
        <v>-176000</v>
      </c>
      <c r="K110" s="254">
        <f t="shared" si="20"/>
        <v>-0.176</v>
      </c>
      <c r="L110" s="307">
        <v>1325</v>
      </c>
      <c r="M110" s="308">
        <v>1325</v>
      </c>
      <c r="N110" s="308">
        <f t="shared" si="21"/>
        <v>0</v>
      </c>
      <c r="O110" s="308">
        <f t="shared" si="22"/>
        <v>0</v>
      </c>
      <c r="P110" s="308">
        <f t="shared" si="23"/>
        <v>0</v>
      </c>
      <c r="Q110" s="440"/>
    </row>
    <row r="111" spans="1:17" s="410" customFormat="1" ht="15.75" customHeight="1">
      <c r="A111" s="327">
        <v>9</v>
      </c>
      <c r="B111" s="328" t="s">
        <v>361</v>
      </c>
      <c r="C111" s="331">
        <v>4865050</v>
      </c>
      <c r="D111" s="38" t="s">
        <v>12</v>
      </c>
      <c r="E111" s="39" t="s">
        <v>314</v>
      </c>
      <c r="F111" s="337">
        <v>-800</v>
      </c>
      <c r="G111" s="307">
        <v>985957</v>
      </c>
      <c r="H111" s="308">
        <v>986830</v>
      </c>
      <c r="I111" s="254">
        <f>G111-H111</f>
        <v>-873</v>
      </c>
      <c r="J111" s="254">
        <f t="shared" si="19"/>
        <v>698400</v>
      </c>
      <c r="K111" s="254">
        <f t="shared" si="20"/>
        <v>0.6984</v>
      </c>
      <c r="L111" s="307">
        <v>998688</v>
      </c>
      <c r="M111" s="308">
        <v>998709</v>
      </c>
      <c r="N111" s="308">
        <f>L111-M111</f>
        <v>-21</v>
      </c>
      <c r="O111" s="308">
        <f t="shared" si="22"/>
        <v>16800</v>
      </c>
      <c r="P111" s="308">
        <f t="shared" si="23"/>
        <v>0.0168</v>
      </c>
      <c r="Q111" s="414"/>
    </row>
    <row r="112" spans="1:17" s="410" customFormat="1" ht="15.75" customHeight="1">
      <c r="A112" s="327">
        <v>10</v>
      </c>
      <c r="B112" s="328" t="s">
        <v>360</v>
      </c>
      <c r="C112" s="331">
        <v>4864998</v>
      </c>
      <c r="D112" s="38" t="s">
        <v>12</v>
      </c>
      <c r="E112" s="39" t="s">
        <v>314</v>
      </c>
      <c r="F112" s="337">
        <v>-800</v>
      </c>
      <c r="G112" s="307">
        <v>953789</v>
      </c>
      <c r="H112" s="308">
        <v>953840</v>
      </c>
      <c r="I112" s="254">
        <f t="shared" si="18"/>
        <v>-51</v>
      </c>
      <c r="J112" s="254">
        <f t="shared" si="19"/>
        <v>40800</v>
      </c>
      <c r="K112" s="254">
        <f t="shared" si="20"/>
        <v>0.0408</v>
      </c>
      <c r="L112" s="307">
        <v>979887</v>
      </c>
      <c r="M112" s="308">
        <v>979936</v>
      </c>
      <c r="N112" s="308">
        <f t="shared" si="21"/>
        <v>-49</v>
      </c>
      <c r="O112" s="308">
        <f t="shared" si="22"/>
        <v>39200</v>
      </c>
      <c r="P112" s="308">
        <f t="shared" si="23"/>
        <v>0.0392</v>
      </c>
      <c r="Q112" s="414"/>
    </row>
    <row r="113" spans="1:17" s="410" customFormat="1" ht="15.75" customHeight="1">
      <c r="A113" s="327">
        <v>11</v>
      </c>
      <c r="B113" s="328" t="s">
        <v>354</v>
      </c>
      <c r="C113" s="331">
        <v>4864993</v>
      </c>
      <c r="D113" s="150" t="s">
        <v>12</v>
      </c>
      <c r="E113" s="236" t="s">
        <v>314</v>
      </c>
      <c r="F113" s="337">
        <v>-800</v>
      </c>
      <c r="G113" s="307">
        <v>957045</v>
      </c>
      <c r="H113" s="308">
        <v>958036</v>
      </c>
      <c r="I113" s="254">
        <f t="shared" si="18"/>
        <v>-991</v>
      </c>
      <c r="J113" s="254">
        <f t="shared" si="19"/>
        <v>792800</v>
      </c>
      <c r="K113" s="254">
        <f t="shared" si="20"/>
        <v>0.7928</v>
      </c>
      <c r="L113" s="307">
        <v>989754</v>
      </c>
      <c r="M113" s="308">
        <v>989778</v>
      </c>
      <c r="N113" s="308">
        <f t="shared" si="21"/>
        <v>-24</v>
      </c>
      <c r="O113" s="308">
        <f t="shared" si="22"/>
        <v>19200</v>
      </c>
      <c r="P113" s="308">
        <f t="shared" si="23"/>
        <v>0.0192</v>
      </c>
      <c r="Q113" s="415"/>
    </row>
    <row r="114" spans="1:17" s="410" customFormat="1" ht="15.75" customHeight="1">
      <c r="A114" s="327">
        <v>12</v>
      </c>
      <c r="B114" s="328" t="s">
        <v>396</v>
      </c>
      <c r="C114" s="331">
        <v>5128403</v>
      </c>
      <c r="D114" s="150" t="s">
        <v>12</v>
      </c>
      <c r="E114" s="236" t="s">
        <v>314</v>
      </c>
      <c r="F114" s="337">
        <v>-2000</v>
      </c>
      <c r="G114" s="307">
        <v>994918</v>
      </c>
      <c r="H114" s="308">
        <v>995166</v>
      </c>
      <c r="I114" s="254">
        <f>G114-H114</f>
        <v>-248</v>
      </c>
      <c r="J114" s="254">
        <f t="shared" si="19"/>
        <v>496000</v>
      </c>
      <c r="K114" s="254">
        <f t="shared" si="20"/>
        <v>0.496</v>
      </c>
      <c r="L114" s="307">
        <v>999538</v>
      </c>
      <c r="M114" s="308">
        <v>999538</v>
      </c>
      <c r="N114" s="308">
        <f>L114-M114</f>
        <v>0</v>
      </c>
      <c r="O114" s="308">
        <f t="shared" si="22"/>
        <v>0</v>
      </c>
      <c r="P114" s="308">
        <f t="shared" si="23"/>
        <v>0</v>
      </c>
      <c r="Q114" s="441"/>
    </row>
    <row r="115" spans="1:17" s="410" customFormat="1" ht="15.75" customHeight="1">
      <c r="A115" s="327"/>
      <c r="B115" s="329" t="s">
        <v>344</v>
      </c>
      <c r="C115" s="331"/>
      <c r="D115" s="42"/>
      <c r="E115" s="42"/>
      <c r="F115" s="337"/>
      <c r="G115" s="307"/>
      <c r="H115" s="308"/>
      <c r="I115" s="254"/>
      <c r="J115" s="254"/>
      <c r="K115" s="254"/>
      <c r="L115" s="307"/>
      <c r="M115" s="308"/>
      <c r="N115" s="308"/>
      <c r="O115" s="308"/>
      <c r="P115" s="308"/>
      <c r="Q115" s="414"/>
    </row>
    <row r="116" spans="1:17" s="410" customFormat="1" ht="15.75" customHeight="1">
      <c r="A116" s="327">
        <v>13</v>
      </c>
      <c r="B116" s="328" t="s">
        <v>108</v>
      </c>
      <c r="C116" s="331">
        <v>4864949</v>
      </c>
      <c r="D116" s="38" t="s">
        <v>12</v>
      </c>
      <c r="E116" s="39" t="s">
        <v>314</v>
      </c>
      <c r="F116" s="337">
        <v>-2000</v>
      </c>
      <c r="G116" s="307">
        <v>991515</v>
      </c>
      <c r="H116" s="308">
        <v>991947</v>
      </c>
      <c r="I116" s="254">
        <f>G116-H116</f>
        <v>-432</v>
      </c>
      <c r="J116" s="254">
        <f>$F116*I116</f>
        <v>864000</v>
      </c>
      <c r="K116" s="254">
        <f>J116/1000000</f>
        <v>0.864</v>
      </c>
      <c r="L116" s="307">
        <v>999488</v>
      </c>
      <c r="M116" s="308">
        <v>999488</v>
      </c>
      <c r="N116" s="308">
        <f>L116-M116</f>
        <v>0</v>
      </c>
      <c r="O116" s="308">
        <f>$F116*N116</f>
        <v>0</v>
      </c>
      <c r="P116" s="308">
        <f>O116/1000000</f>
        <v>0</v>
      </c>
      <c r="Q116" s="425"/>
    </row>
    <row r="117" spans="1:17" s="410" customFormat="1" ht="15.75" customHeight="1">
      <c r="A117" s="327">
        <v>14</v>
      </c>
      <c r="B117" s="328" t="s">
        <v>109</v>
      </c>
      <c r="C117" s="331">
        <v>4865016</v>
      </c>
      <c r="D117" s="38" t="s">
        <v>12</v>
      </c>
      <c r="E117" s="39" t="s">
        <v>314</v>
      </c>
      <c r="F117" s="337">
        <v>-800</v>
      </c>
      <c r="G117" s="307">
        <v>7</v>
      </c>
      <c r="H117" s="308">
        <v>7</v>
      </c>
      <c r="I117" s="254">
        <v>0</v>
      </c>
      <c r="J117" s="254">
        <v>0</v>
      </c>
      <c r="K117" s="254">
        <v>0</v>
      </c>
      <c r="L117" s="307">
        <v>999722</v>
      </c>
      <c r="M117" s="308">
        <v>999722</v>
      </c>
      <c r="N117" s="254">
        <v>0</v>
      </c>
      <c r="O117" s="254">
        <v>0</v>
      </c>
      <c r="P117" s="254">
        <v>0</v>
      </c>
      <c r="Q117" s="425"/>
    </row>
    <row r="118" spans="1:17" ht="15.75" customHeight="1">
      <c r="A118" s="327"/>
      <c r="B118" s="330" t="s">
        <v>110</v>
      </c>
      <c r="C118" s="331"/>
      <c r="D118" s="38"/>
      <c r="E118" s="38"/>
      <c r="F118" s="337"/>
      <c r="G118" s="307"/>
      <c r="H118" s="308"/>
      <c r="I118" s="354"/>
      <c r="J118" s="354"/>
      <c r="K118" s="354"/>
      <c r="L118" s="307"/>
      <c r="M118" s="308"/>
      <c r="N118" s="306"/>
      <c r="O118" s="306"/>
      <c r="P118" s="306"/>
      <c r="Q118" s="135"/>
    </row>
    <row r="119" spans="1:17" s="410" customFormat="1" ht="15.75" customHeight="1">
      <c r="A119" s="327">
        <v>15</v>
      </c>
      <c r="B119" s="295" t="s">
        <v>42</v>
      </c>
      <c r="C119" s="331">
        <v>4864843</v>
      </c>
      <c r="D119" s="42" t="s">
        <v>12</v>
      </c>
      <c r="E119" s="39" t="s">
        <v>314</v>
      </c>
      <c r="F119" s="337">
        <v>-1000</v>
      </c>
      <c r="G119" s="307">
        <v>998534</v>
      </c>
      <c r="H119" s="308">
        <v>998537</v>
      </c>
      <c r="I119" s="254">
        <f>G119-H119</f>
        <v>-3</v>
      </c>
      <c r="J119" s="254">
        <f>$F119*I119</f>
        <v>3000</v>
      </c>
      <c r="K119" s="254">
        <f>J119/1000000</f>
        <v>0.003</v>
      </c>
      <c r="L119" s="307">
        <v>26388</v>
      </c>
      <c r="M119" s="308">
        <v>26338</v>
      </c>
      <c r="N119" s="308">
        <f>L119-M119</f>
        <v>50</v>
      </c>
      <c r="O119" s="308">
        <f>$F119*N119</f>
        <v>-50000</v>
      </c>
      <c r="P119" s="308">
        <f>O119/1000000</f>
        <v>-0.05</v>
      </c>
      <c r="Q119" s="414"/>
    </row>
    <row r="120" spans="1:17" ht="15.75" customHeight="1">
      <c r="A120" s="327"/>
      <c r="B120" s="330" t="s">
        <v>43</v>
      </c>
      <c r="C120" s="331"/>
      <c r="D120" s="38"/>
      <c r="E120" s="38"/>
      <c r="F120" s="337"/>
      <c r="G120" s="307"/>
      <c r="H120" s="308"/>
      <c r="I120" s="354"/>
      <c r="J120" s="354"/>
      <c r="K120" s="354"/>
      <c r="L120" s="307"/>
      <c r="M120" s="308"/>
      <c r="N120" s="306"/>
      <c r="O120" s="306"/>
      <c r="P120" s="306"/>
      <c r="Q120" s="135"/>
    </row>
    <row r="121" spans="1:17" s="410" customFormat="1" ht="15.75" customHeight="1">
      <c r="A121" s="327">
        <v>16</v>
      </c>
      <c r="B121" s="328" t="s">
        <v>76</v>
      </c>
      <c r="C121" s="331">
        <v>5295200</v>
      </c>
      <c r="D121" s="38" t="s">
        <v>12</v>
      </c>
      <c r="E121" s="39" t="s">
        <v>314</v>
      </c>
      <c r="F121" s="337">
        <v>100</v>
      </c>
      <c r="G121" s="307">
        <v>999813</v>
      </c>
      <c r="H121" s="308">
        <v>999911</v>
      </c>
      <c r="I121" s="254">
        <f>G121-H121</f>
        <v>-98</v>
      </c>
      <c r="J121" s="254">
        <f>$F121*I121</f>
        <v>-9800</v>
      </c>
      <c r="K121" s="254">
        <f>J121/1000000</f>
        <v>-0.0098</v>
      </c>
      <c r="L121" s="307">
        <v>999996</v>
      </c>
      <c r="M121" s="308">
        <v>1000000</v>
      </c>
      <c r="N121" s="308">
        <f>L121-M121</f>
        <v>-4</v>
      </c>
      <c r="O121" s="308">
        <f>$F121*N121</f>
        <v>-400</v>
      </c>
      <c r="P121" s="308">
        <f>O121/1000000</f>
        <v>-0.0004</v>
      </c>
      <c r="Q121" s="414"/>
    </row>
    <row r="122" spans="1:17" ht="15.75" customHeight="1">
      <c r="A122" s="327"/>
      <c r="B122" s="329" t="s">
        <v>46</v>
      </c>
      <c r="C122" s="315"/>
      <c r="D122" s="42"/>
      <c r="E122" s="42"/>
      <c r="F122" s="337"/>
      <c r="G122" s="307"/>
      <c r="H122" s="308"/>
      <c r="I122" s="356"/>
      <c r="J122" s="356"/>
      <c r="K122" s="354"/>
      <c r="L122" s="307"/>
      <c r="M122" s="308"/>
      <c r="N122" s="355"/>
      <c r="O122" s="355"/>
      <c r="P122" s="306"/>
      <c r="Q122" s="170"/>
    </row>
    <row r="123" spans="1:17" ht="15.75" customHeight="1">
      <c r="A123" s="327"/>
      <c r="B123" s="329" t="s">
        <v>47</v>
      </c>
      <c r="C123" s="315"/>
      <c r="D123" s="42"/>
      <c r="E123" s="42"/>
      <c r="F123" s="337"/>
      <c r="G123" s="307"/>
      <c r="H123" s="308"/>
      <c r="I123" s="356"/>
      <c r="J123" s="356"/>
      <c r="K123" s="354"/>
      <c r="L123" s="307"/>
      <c r="M123" s="308"/>
      <c r="N123" s="355"/>
      <c r="O123" s="355"/>
      <c r="P123" s="306"/>
      <c r="Q123" s="170"/>
    </row>
    <row r="124" spans="1:17" ht="15.75" customHeight="1">
      <c r="A124" s="333"/>
      <c r="B124" s="336" t="s">
        <v>60</v>
      </c>
      <c r="C124" s="331"/>
      <c r="D124" s="42"/>
      <c r="E124" s="42"/>
      <c r="F124" s="337"/>
      <c r="G124" s="307"/>
      <c r="H124" s="308"/>
      <c r="I124" s="354"/>
      <c r="J124" s="354"/>
      <c r="K124" s="354"/>
      <c r="L124" s="307"/>
      <c r="M124" s="308"/>
      <c r="N124" s="306"/>
      <c r="O124" s="306"/>
      <c r="P124" s="306"/>
      <c r="Q124" s="170"/>
    </row>
    <row r="125" spans="1:17" s="410" customFormat="1" ht="17.25" customHeight="1">
      <c r="A125" s="327">
        <v>17</v>
      </c>
      <c r="B125" s="449" t="s">
        <v>61</v>
      </c>
      <c r="C125" s="331">
        <v>4865088</v>
      </c>
      <c r="D125" s="38" t="s">
        <v>12</v>
      </c>
      <c r="E125" s="39" t="s">
        <v>314</v>
      </c>
      <c r="F125" s="337">
        <v>-166.66</v>
      </c>
      <c r="G125" s="307">
        <v>1412</v>
      </c>
      <c r="H125" s="308">
        <v>1412</v>
      </c>
      <c r="I125" s="254">
        <f>G125-H125</f>
        <v>0</v>
      </c>
      <c r="J125" s="254">
        <f>$F125*I125</f>
        <v>0</v>
      </c>
      <c r="K125" s="254">
        <f>J125/1000000</f>
        <v>0</v>
      </c>
      <c r="L125" s="307">
        <v>7172</v>
      </c>
      <c r="M125" s="308">
        <v>7172</v>
      </c>
      <c r="N125" s="308">
        <f>L125-M125</f>
        <v>0</v>
      </c>
      <c r="O125" s="308">
        <f>$F125*N125</f>
        <v>0</v>
      </c>
      <c r="P125" s="308">
        <f>O125/1000000</f>
        <v>0</v>
      </c>
      <c r="Q125" s="440"/>
    </row>
    <row r="126" spans="1:17" s="410" customFormat="1" ht="15.75" customHeight="1">
      <c r="A126" s="327">
        <v>18</v>
      </c>
      <c r="B126" s="449" t="s">
        <v>62</v>
      </c>
      <c r="C126" s="331">
        <v>4902579</v>
      </c>
      <c r="D126" s="38" t="s">
        <v>12</v>
      </c>
      <c r="E126" s="39" t="s">
        <v>314</v>
      </c>
      <c r="F126" s="337">
        <v>-500</v>
      </c>
      <c r="G126" s="307">
        <v>999798</v>
      </c>
      <c r="H126" s="308">
        <v>999806</v>
      </c>
      <c r="I126" s="254">
        <f>G126-H126</f>
        <v>-8</v>
      </c>
      <c r="J126" s="254">
        <f>$F126*I126</f>
        <v>4000</v>
      </c>
      <c r="K126" s="254">
        <f>J126/1000000</f>
        <v>0.004</v>
      </c>
      <c r="L126" s="307">
        <v>2125</v>
      </c>
      <c r="M126" s="308">
        <v>2124</v>
      </c>
      <c r="N126" s="308">
        <f>L126-M126</f>
        <v>1</v>
      </c>
      <c r="O126" s="308">
        <f>$F126*N126</f>
        <v>-500</v>
      </c>
      <c r="P126" s="308">
        <f>O126/1000000</f>
        <v>-0.0005</v>
      </c>
      <c r="Q126" s="414"/>
    </row>
    <row r="127" spans="1:17" s="410" customFormat="1" ht="15.75" customHeight="1">
      <c r="A127" s="327">
        <v>19</v>
      </c>
      <c r="B127" s="449" t="s">
        <v>63</v>
      </c>
      <c r="C127" s="331">
        <v>4902585</v>
      </c>
      <c r="D127" s="38" t="s">
        <v>12</v>
      </c>
      <c r="E127" s="39" t="s">
        <v>314</v>
      </c>
      <c r="F127" s="337">
        <v>-666.67</v>
      </c>
      <c r="G127" s="307">
        <v>2409</v>
      </c>
      <c r="H127" s="308">
        <v>2409</v>
      </c>
      <c r="I127" s="254">
        <f>G127-H127</f>
        <v>0</v>
      </c>
      <c r="J127" s="254">
        <f>$F127*I127</f>
        <v>0</v>
      </c>
      <c r="K127" s="254">
        <f>J127/1000000</f>
        <v>0</v>
      </c>
      <c r="L127" s="307">
        <v>448</v>
      </c>
      <c r="M127" s="308">
        <v>448</v>
      </c>
      <c r="N127" s="308">
        <f>L127-M127</f>
        <v>0</v>
      </c>
      <c r="O127" s="308">
        <f>$F127*N127</f>
        <v>0</v>
      </c>
      <c r="P127" s="308">
        <f>O127/1000000</f>
        <v>0</v>
      </c>
      <c r="Q127" s="425" t="s">
        <v>468</v>
      </c>
    </row>
    <row r="128" spans="1:17" s="410" customFormat="1" ht="15.75" customHeight="1">
      <c r="A128" s="327"/>
      <c r="B128" s="449"/>
      <c r="C128" s="331"/>
      <c r="D128" s="38"/>
      <c r="E128" s="39"/>
      <c r="F128" s="337"/>
      <c r="G128" s="307"/>
      <c r="H128" s="308"/>
      <c r="I128" s="254"/>
      <c r="J128" s="254"/>
      <c r="K128" s="254">
        <v>0.004</v>
      </c>
      <c r="L128" s="307"/>
      <c r="M128" s="308"/>
      <c r="N128" s="308"/>
      <c r="O128" s="308"/>
      <c r="P128" s="308">
        <v>-0.005</v>
      </c>
      <c r="Q128" s="425" t="s">
        <v>469</v>
      </c>
    </row>
    <row r="129" spans="1:17" s="410" customFormat="1" ht="15.75" customHeight="1">
      <c r="A129" s="327">
        <v>20</v>
      </c>
      <c r="B129" s="449" t="s">
        <v>64</v>
      </c>
      <c r="C129" s="331">
        <v>4865090</v>
      </c>
      <c r="D129" s="38" t="s">
        <v>12</v>
      </c>
      <c r="E129" s="39" t="s">
        <v>314</v>
      </c>
      <c r="F129" s="621">
        <v>-500</v>
      </c>
      <c r="G129" s="307">
        <v>1017</v>
      </c>
      <c r="H129" s="308">
        <v>1016</v>
      </c>
      <c r="I129" s="254">
        <f>G129-H129</f>
        <v>1</v>
      </c>
      <c r="J129" s="254">
        <f>$F129*I129</f>
        <v>-500</v>
      </c>
      <c r="K129" s="254">
        <f>J129/1000000</f>
        <v>-0.0005</v>
      </c>
      <c r="L129" s="307">
        <v>549</v>
      </c>
      <c r="M129" s="308">
        <v>487</v>
      </c>
      <c r="N129" s="308">
        <f>L129-M129</f>
        <v>62</v>
      </c>
      <c r="O129" s="308">
        <f>$F129*N129</f>
        <v>-31000</v>
      </c>
      <c r="P129" s="308">
        <f>O129/1000000</f>
        <v>-0.031</v>
      </c>
      <c r="Q129" s="414"/>
    </row>
    <row r="130" spans="1:17" s="410" customFormat="1" ht="15.75" customHeight="1">
      <c r="A130" s="327"/>
      <c r="B130" s="336" t="s">
        <v>30</v>
      </c>
      <c r="C130" s="331"/>
      <c r="D130" s="42"/>
      <c r="E130" s="42"/>
      <c r="F130" s="337"/>
      <c r="G130" s="307"/>
      <c r="H130" s="308"/>
      <c r="I130" s="254"/>
      <c r="J130" s="254"/>
      <c r="K130" s="254"/>
      <c r="L130" s="307"/>
      <c r="M130" s="308"/>
      <c r="N130" s="308"/>
      <c r="O130" s="308"/>
      <c r="P130" s="308"/>
      <c r="Q130" s="414"/>
    </row>
    <row r="131" spans="1:17" s="410" customFormat="1" ht="15.75" customHeight="1">
      <c r="A131" s="327">
        <v>21</v>
      </c>
      <c r="B131" s="704" t="s">
        <v>65</v>
      </c>
      <c r="C131" s="331">
        <v>4864797</v>
      </c>
      <c r="D131" s="38" t="s">
        <v>12</v>
      </c>
      <c r="E131" s="39" t="s">
        <v>314</v>
      </c>
      <c r="F131" s="337">
        <v>-100</v>
      </c>
      <c r="G131" s="307">
        <v>59748</v>
      </c>
      <c r="H131" s="308">
        <v>59950</v>
      </c>
      <c r="I131" s="254">
        <f>G131-H131</f>
        <v>-202</v>
      </c>
      <c r="J131" s="254">
        <f>$F131*I131</f>
        <v>20200</v>
      </c>
      <c r="K131" s="254">
        <f>J131/1000000</f>
        <v>0.0202</v>
      </c>
      <c r="L131" s="307">
        <v>1738</v>
      </c>
      <c r="M131" s="308">
        <v>1734</v>
      </c>
      <c r="N131" s="308">
        <f>L131-M131</f>
        <v>4</v>
      </c>
      <c r="O131" s="308">
        <f>$F131*N131</f>
        <v>-400</v>
      </c>
      <c r="P131" s="308">
        <f>O131/1000000</f>
        <v>-0.0004</v>
      </c>
      <c r="Q131" s="414"/>
    </row>
    <row r="132" spans="1:17" s="410" customFormat="1" ht="15.75" customHeight="1">
      <c r="A132" s="327">
        <v>22</v>
      </c>
      <c r="B132" s="704" t="s">
        <v>134</v>
      </c>
      <c r="C132" s="331">
        <v>4865074</v>
      </c>
      <c r="D132" s="38" t="s">
        <v>12</v>
      </c>
      <c r="E132" s="39" t="s">
        <v>314</v>
      </c>
      <c r="F132" s="337">
        <v>-133.33</v>
      </c>
      <c r="G132" s="307">
        <v>999703</v>
      </c>
      <c r="H132" s="308">
        <v>999694</v>
      </c>
      <c r="I132" s="254">
        <f>G132-H132</f>
        <v>9</v>
      </c>
      <c r="J132" s="254">
        <f>$F132*I132</f>
        <v>-1199.97</v>
      </c>
      <c r="K132" s="254">
        <f>J132/1000000</f>
        <v>-0.00119997</v>
      </c>
      <c r="L132" s="307">
        <v>399</v>
      </c>
      <c r="M132" s="308">
        <v>384</v>
      </c>
      <c r="N132" s="308">
        <f>L132-M132</f>
        <v>15</v>
      </c>
      <c r="O132" s="308">
        <f>$F132*N132</f>
        <v>-1999.9500000000003</v>
      </c>
      <c r="P132" s="308">
        <f>O132/1000000</f>
        <v>-0.0019999500000000003</v>
      </c>
      <c r="Q132" s="414"/>
    </row>
    <row r="133" spans="1:17" s="410" customFormat="1" ht="15.75" customHeight="1">
      <c r="A133" s="327"/>
      <c r="B133" s="336" t="s">
        <v>449</v>
      </c>
      <c r="C133" s="331"/>
      <c r="D133" s="38"/>
      <c r="E133" s="39"/>
      <c r="F133" s="337"/>
      <c r="G133" s="307"/>
      <c r="H133" s="308"/>
      <c r="I133" s="254"/>
      <c r="J133" s="254"/>
      <c r="K133" s="254"/>
      <c r="L133" s="307"/>
      <c r="M133" s="308"/>
      <c r="N133" s="308"/>
      <c r="O133" s="308"/>
      <c r="P133" s="308"/>
      <c r="Q133" s="414"/>
    </row>
    <row r="134" spans="1:17" s="410" customFormat="1" ht="14.25" customHeight="1">
      <c r="A134" s="327">
        <v>23</v>
      </c>
      <c r="B134" s="328" t="s">
        <v>59</v>
      </c>
      <c r="C134" s="331">
        <v>4902568</v>
      </c>
      <c r="D134" s="38" t="s">
        <v>12</v>
      </c>
      <c r="E134" s="39" t="s">
        <v>314</v>
      </c>
      <c r="F134" s="337">
        <v>-100</v>
      </c>
      <c r="G134" s="307">
        <v>995053</v>
      </c>
      <c r="H134" s="308">
        <v>995087</v>
      </c>
      <c r="I134" s="254">
        <f>G134-H134</f>
        <v>-34</v>
      </c>
      <c r="J134" s="254">
        <f>$F134*I134</f>
        <v>3400</v>
      </c>
      <c r="K134" s="254">
        <f>J134/1000000</f>
        <v>0.0034</v>
      </c>
      <c r="L134" s="307">
        <v>3174</v>
      </c>
      <c r="M134" s="308">
        <v>3174</v>
      </c>
      <c r="N134" s="308">
        <f>L134-M134</f>
        <v>0</v>
      </c>
      <c r="O134" s="308">
        <f>$F134*N134</f>
        <v>0</v>
      </c>
      <c r="P134" s="308">
        <f>O134/1000000</f>
        <v>0</v>
      </c>
      <c r="Q134" s="414"/>
    </row>
    <row r="135" spans="1:17" s="410" customFormat="1" ht="15.75" customHeight="1">
      <c r="A135" s="327"/>
      <c r="B135" s="330" t="s">
        <v>67</v>
      </c>
      <c r="C135" s="331"/>
      <c r="D135" s="38"/>
      <c r="E135" s="38"/>
      <c r="F135" s="337"/>
      <c r="G135" s="307"/>
      <c r="H135" s="308"/>
      <c r="I135" s="254"/>
      <c r="J135" s="254"/>
      <c r="K135" s="254"/>
      <c r="L135" s="307"/>
      <c r="M135" s="308"/>
      <c r="N135" s="308"/>
      <c r="O135" s="308"/>
      <c r="P135" s="308"/>
      <c r="Q135" s="414"/>
    </row>
    <row r="136" spans="1:17" s="410" customFormat="1" ht="15.75" customHeight="1">
      <c r="A136" s="327">
        <v>24</v>
      </c>
      <c r="B136" s="328" t="s">
        <v>68</v>
      </c>
      <c r="C136" s="331">
        <v>4902540</v>
      </c>
      <c r="D136" s="38" t="s">
        <v>12</v>
      </c>
      <c r="E136" s="39" t="s">
        <v>314</v>
      </c>
      <c r="F136" s="337">
        <v>-100</v>
      </c>
      <c r="G136" s="307">
        <v>8021</v>
      </c>
      <c r="H136" s="308">
        <v>8021</v>
      </c>
      <c r="I136" s="254">
        <f>G136-H136</f>
        <v>0</v>
      </c>
      <c r="J136" s="254">
        <f>$F136*I136</f>
        <v>0</v>
      </c>
      <c r="K136" s="254">
        <f>J136/1000000</f>
        <v>0</v>
      </c>
      <c r="L136" s="307">
        <v>13185</v>
      </c>
      <c r="M136" s="308">
        <v>13224</v>
      </c>
      <c r="N136" s="308">
        <f>L136-M136</f>
        <v>-39</v>
      </c>
      <c r="O136" s="308">
        <f>$F136*N136</f>
        <v>3900</v>
      </c>
      <c r="P136" s="308">
        <f>O136/1000000</f>
        <v>0.0039</v>
      </c>
      <c r="Q136" s="425"/>
    </row>
    <row r="137" spans="1:17" s="410" customFormat="1" ht="15.75" customHeight="1">
      <c r="A137" s="327">
        <v>25</v>
      </c>
      <c r="B137" s="328" t="s">
        <v>69</v>
      </c>
      <c r="C137" s="331">
        <v>4902520</v>
      </c>
      <c r="D137" s="38" t="s">
        <v>12</v>
      </c>
      <c r="E137" s="39" t="s">
        <v>314</v>
      </c>
      <c r="F137" s="331">
        <v>-100</v>
      </c>
      <c r="G137" s="307">
        <v>10819</v>
      </c>
      <c r="H137" s="308">
        <v>10814</v>
      </c>
      <c r="I137" s="254">
        <f>G137-H137</f>
        <v>5</v>
      </c>
      <c r="J137" s="254">
        <f>$F137*I137</f>
        <v>-500</v>
      </c>
      <c r="K137" s="254">
        <f>J137/1000000</f>
        <v>-0.0005</v>
      </c>
      <c r="L137" s="307">
        <v>3638</v>
      </c>
      <c r="M137" s="308">
        <v>3460</v>
      </c>
      <c r="N137" s="308">
        <f>L137-M137</f>
        <v>178</v>
      </c>
      <c r="O137" s="308">
        <f>$F137*N137</f>
        <v>-17800</v>
      </c>
      <c r="P137" s="308">
        <f>O137/1000000</f>
        <v>-0.0178</v>
      </c>
      <c r="Q137" s="615"/>
    </row>
    <row r="138" spans="1:17" s="410" customFormat="1" ht="15.75" customHeight="1">
      <c r="A138" s="307">
        <v>26</v>
      </c>
      <c r="B138" s="714" t="s">
        <v>70</v>
      </c>
      <c r="C138" s="331">
        <v>4902536</v>
      </c>
      <c r="D138" s="38" t="s">
        <v>12</v>
      </c>
      <c r="E138" s="39" t="s">
        <v>314</v>
      </c>
      <c r="F138" s="331">
        <v>-100</v>
      </c>
      <c r="G138" s="307">
        <v>29838</v>
      </c>
      <c r="H138" s="308">
        <v>29834</v>
      </c>
      <c r="I138" s="308">
        <f>G138-H138</f>
        <v>4</v>
      </c>
      <c r="J138" s="308">
        <f>$F138*I138</f>
        <v>-400</v>
      </c>
      <c r="K138" s="308">
        <f>J138/1000000</f>
        <v>-0.0004</v>
      </c>
      <c r="L138" s="307">
        <v>9210</v>
      </c>
      <c r="M138" s="308">
        <v>9024</v>
      </c>
      <c r="N138" s="308">
        <f>L138-M138</f>
        <v>186</v>
      </c>
      <c r="O138" s="308">
        <f>$F138*N138</f>
        <v>-18600</v>
      </c>
      <c r="P138" s="308">
        <f>O138/1000000</f>
        <v>-0.0186</v>
      </c>
      <c r="Q138" s="615"/>
    </row>
    <row r="139" spans="2:17" s="410" customFormat="1" ht="15.75" customHeight="1">
      <c r="B139" s="715" t="s">
        <v>455</v>
      </c>
      <c r="C139" s="652"/>
      <c r="D139" s="686"/>
      <c r="E139" s="687"/>
      <c r="F139" s="652"/>
      <c r="G139" s="307"/>
      <c r="H139" s="308"/>
      <c r="I139" s="646"/>
      <c r="J139" s="646"/>
      <c r="K139" s="688"/>
      <c r="L139" s="307"/>
      <c r="M139" s="308"/>
      <c r="N139" s="646"/>
      <c r="O139" s="646"/>
      <c r="P139" s="649"/>
      <c r="Q139" s="441"/>
    </row>
    <row r="140" spans="1:17" s="410" customFormat="1" ht="15.75" customHeight="1">
      <c r="A140" s="651">
        <v>27</v>
      </c>
      <c r="B140" s="653" t="s">
        <v>446</v>
      </c>
      <c r="C140" s="652" t="s">
        <v>454</v>
      </c>
      <c r="D140" s="38" t="s">
        <v>452</v>
      </c>
      <c r="E140" s="39" t="s">
        <v>314</v>
      </c>
      <c r="F140" s="652">
        <v>1</v>
      </c>
      <c r="G140" s="307">
        <v>24320</v>
      </c>
      <c r="H140" s="53">
        <v>23410</v>
      </c>
      <c r="I140" s="646">
        <f>G140-H140</f>
        <v>910</v>
      </c>
      <c r="J140" s="646">
        <f>$F140*I140</f>
        <v>910</v>
      </c>
      <c r="K140" s="688">
        <f>J140/1000000</f>
        <v>0.00091</v>
      </c>
      <c r="L140" s="307">
        <v>96750</v>
      </c>
      <c r="M140" s="308">
        <v>86580</v>
      </c>
      <c r="N140" s="646">
        <f>L140-M140</f>
        <v>10170</v>
      </c>
      <c r="O140" s="646">
        <f>$F140*N140</f>
        <v>10170</v>
      </c>
      <c r="P140" s="649">
        <f>O140/1000000</f>
        <v>0.01017</v>
      </c>
      <c r="Q140" s="783"/>
    </row>
    <row r="141" spans="1:17" s="410" customFormat="1" ht="15.75" customHeight="1">
      <c r="A141" s="651">
        <v>28</v>
      </c>
      <c r="B141" s="653" t="s">
        <v>447</v>
      </c>
      <c r="C141" s="652" t="s">
        <v>451</v>
      </c>
      <c r="D141" s="38" t="s">
        <v>452</v>
      </c>
      <c r="E141" s="39" t="s">
        <v>314</v>
      </c>
      <c r="F141" s="652">
        <v>1</v>
      </c>
      <c r="G141" s="307">
        <v>15480</v>
      </c>
      <c r="H141" s="53">
        <v>14370</v>
      </c>
      <c r="I141" s="646">
        <f>G141-H141</f>
        <v>1110</v>
      </c>
      <c r="J141" s="646">
        <f>$F141*I141</f>
        <v>1110</v>
      </c>
      <c r="K141" s="688">
        <f>J141/1000000</f>
        <v>0.00111</v>
      </c>
      <c r="L141" s="307">
        <v>276470</v>
      </c>
      <c r="M141" s="308">
        <v>241220</v>
      </c>
      <c r="N141" s="646">
        <f>L141-M141</f>
        <v>35250</v>
      </c>
      <c r="O141" s="646">
        <f>$F141*N141</f>
        <v>35250</v>
      </c>
      <c r="P141" s="649">
        <f>O141/1000000</f>
        <v>0.03525</v>
      </c>
      <c r="Q141" s="783"/>
    </row>
    <row r="142" spans="1:17" s="410" customFormat="1" ht="15.75" customHeight="1">
      <c r="A142" s="651">
        <v>29</v>
      </c>
      <c r="B142" s="653" t="s">
        <v>448</v>
      </c>
      <c r="C142" s="652" t="s">
        <v>453</v>
      </c>
      <c r="D142" s="38" t="s">
        <v>452</v>
      </c>
      <c r="E142" s="39" t="s">
        <v>314</v>
      </c>
      <c r="F142" s="652">
        <v>1</v>
      </c>
      <c r="G142" s="307">
        <v>62400</v>
      </c>
      <c r="H142" s="53">
        <v>59100</v>
      </c>
      <c r="I142" s="646">
        <f>G142-H142</f>
        <v>3300</v>
      </c>
      <c r="J142" s="646">
        <f>$F142*I142</f>
        <v>3300</v>
      </c>
      <c r="K142" s="688">
        <f>J142/1000000</f>
        <v>0.0033</v>
      </c>
      <c r="L142" s="307">
        <v>772899</v>
      </c>
      <c r="M142" s="308">
        <v>716600</v>
      </c>
      <c r="N142" s="646">
        <f>L142-M142</f>
        <v>56299</v>
      </c>
      <c r="O142" s="646">
        <f>$F142*N142</f>
        <v>56299</v>
      </c>
      <c r="P142" s="649">
        <f>O142/1000000</f>
        <v>0.056299</v>
      </c>
      <c r="Q142" s="783"/>
    </row>
    <row r="143" spans="1:17" s="410" customFormat="1" ht="15.75" customHeight="1">
      <c r="A143" s="651"/>
      <c r="B143" s="653"/>
      <c r="C143" s="652"/>
      <c r="D143" s="686"/>
      <c r="E143" s="687"/>
      <c r="F143" s="652"/>
      <c r="G143" s="651"/>
      <c r="H143" s="53"/>
      <c r="I143" s="646"/>
      <c r="J143" s="646"/>
      <c r="K143" s="688"/>
      <c r="L143" s="651"/>
      <c r="M143" s="53"/>
      <c r="N143" s="646"/>
      <c r="O143" s="646"/>
      <c r="P143" s="649"/>
      <c r="Q143" s="651"/>
    </row>
    <row r="144" spans="1:17" s="17" customFormat="1" ht="16.5">
      <c r="A144"/>
      <c r="B144"/>
      <c r="C144"/>
      <c r="D144" s="20"/>
      <c r="E144"/>
      <c r="F144"/>
      <c r="G144" s="307"/>
      <c r="H144"/>
      <c r="I144"/>
      <c r="J144"/>
      <c r="K144" s="379">
        <f>SUM(K102:K143)</f>
        <v>3.0465524700000004</v>
      </c>
      <c r="L144" s="307"/>
      <c r="M144" s="49"/>
      <c r="N144" s="49"/>
      <c r="O144" s="49"/>
      <c r="P144" s="357">
        <f>SUM(P102:P143)</f>
        <v>0.050119059999999986</v>
      </c>
      <c r="Q144" s="307"/>
    </row>
    <row r="145" spans="1:17" s="443" customFormat="1" ht="15.75" thickBot="1">
      <c r="A145" s="625"/>
      <c r="B145" s="712"/>
      <c r="C145" s="332"/>
      <c r="D145" s="85"/>
      <c r="E145" s="448"/>
      <c r="F145" s="332"/>
      <c r="G145" s="412"/>
      <c r="H145" s="413"/>
      <c r="I145" s="413"/>
      <c r="J145" s="413"/>
      <c r="K145" s="413"/>
      <c r="L145" s="412"/>
      <c r="M145" s="413"/>
      <c r="N145" s="413"/>
      <c r="O145" s="413"/>
      <c r="P145" s="413"/>
      <c r="Q145" s="786"/>
    </row>
    <row r="146" spans="11:16" ht="15" thickTop="1">
      <c r="K146" s="49"/>
      <c r="L146" s="49"/>
      <c r="M146" s="49"/>
      <c r="N146" s="49"/>
      <c r="O146" s="49"/>
      <c r="P146" s="49"/>
    </row>
    <row r="147" spans="17:18" ht="12.75">
      <c r="Q147" s="366" t="str">
        <f>NDPL!Q1</f>
        <v>MARCH-2021</v>
      </c>
      <c r="R147" s="234"/>
    </row>
    <row r="148" ht="13.5" thickBot="1"/>
    <row r="149" spans="1:17" ht="44.25" customHeight="1">
      <c r="A149" s="301"/>
      <c r="B149" s="299" t="s">
        <v>137</v>
      </c>
      <c r="C149" s="45"/>
      <c r="D149" s="45"/>
      <c r="E149" s="45"/>
      <c r="F149" s="45"/>
      <c r="G149" s="45"/>
      <c r="H149" s="45"/>
      <c r="I149" s="45"/>
      <c r="J149" s="45"/>
      <c r="K149" s="45"/>
      <c r="L149" s="45"/>
      <c r="M149" s="45"/>
      <c r="N149" s="45"/>
      <c r="O149" s="45"/>
      <c r="P149" s="45"/>
      <c r="Q149" s="46"/>
    </row>
    <row r="150" spans="1:17" ht="19.5" customHeight="1">
      <c r="A150" s="214"/>
      <c r="B150" s="259" t="s">
        <v>138</v>
      </c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47"/>
    </row>
    <row r="151" spans="1:17" ht="19.5" customHeight="1">
      <c r="A151" s="214"/>
      <c r="B151" s="255" t="s">
        <v>227</v>
      </c>
      <c r="C151" s="17"/>
      <c r="D151" s="17"/>
      <c r="E151" s="17"/>
      <c r="F151" s="17"/>
      <c r="G151" s="17"/>
      <c r="H151" s="17"/>
      <c r="I151" s="17"/>
      <c r="J151" s="17"/>
      <c r="K151" s="183">
        <f>K62</f>
        <v>-19.948529710000003</v>
      </c>
      <c r="L151" s="183"/>
      <c r="M151" s="183"/>
      <c r="N151" s="183"/>
      <c r="O151" s="183"/>
      <c r="P151" s="183">
        <f>P62</f>
        <v>0.09320213999999996</v>
      </c>
      <c r="Q151" s="47"/>
    </row>
    <row r="152" spans="1:17" ht="19.5" customHeight="1">
      <c r="A152" s="214"/>
      <c r="B152" s="255" t="s">
        <v>228</v>
      </c>
      <c r="C152" s="17"/>
      <c r="D152" s="17"/>
      <c r="E152" s="17"/>
      <c r="F152" s="17"/>
      <c r="G152" s="17"/>
      <c r="H152" s="17"/>
      <c r="I152" s="17"/>
      <c r="J152" s="17"/>
      <c r="K152" s="380">
        <f>K144</f>
        <v>3.0465524700000004</v>
      </c>
      <c r="L152" s="183"/>
      <c r="M152" s="183"/>
      <c r="N152" s="183"/>
      <c r="O152" s="183"/>
      <c r="P152" s="183">
        <f>P144</f>
        <v>0.050119059999999986</v>
      </c>
      <c r="Q152" s="47"/>
    </row>
    <row r="153" spans="1:17" ht="19.5" customHeight="1">
      <c r="A153" s="214"/>
      <c r="B153" s="255" t="s">
        <v>139</v>
      </c>
      <c r="C153" s="17"/>
      <c r="D153" s="17"/>
      <c r="E153" s="17"/>
      <c r="F153" s="17"/>
      <c r="G153" s="17"/>
      <c r="H153" s="17"/>
      <c r="I153" s="17"/>
      <c r="J153" s="17"/>
      <c r="K153" s="380">
        <f>'ROHTAK ROAD'!K44</f>
        <v>-0.3460125</v>
      </c>
      <c r="L153" s="183"/>
      <c r="M153" s="183"/>
      <c r="N153" s="183"/>
      <c r="O153" s="183"/>
      <c r="P153" s="380">
        <f>'ROHTAK ROAD'!P44</f>
        <v>-0.0098125</v>
      </c>
      <c r="Q153" s="47"/>
    </row>
    <row r="154" spans="1:17" ht="19.5" customHeight="1">
      <c r="A154" s="214"/>
      <c r="B154" s="255" t="s">
        <v>140</v>
      </c>
      <c r="C154" s="17"/>
      <c r="D154" s="17"/>
      <c r="E154" s="17"/>
      <c r="F154" s="17"/>
      <c r="G154" s="17"/>
      <c r="H154" s="17"/>
      <c r="I154" s="17"/>
      <c r="J154" s="17"/>
      <c r="K154" s="380">
        <f>SUM(K151:K153)</f>
        <v>-17.24798974</v>
      </c>
      <c r="L154" s="183"/>
      <c r="M154" s="183"/>
      <c r="N154" s="183"/>
      <c r="O154" s="183"/>
      <c r="P154" s="380">
        <f>SUM(P151:P153)</f>
        <v>0.13350869999999995</v>
      </c>
      <c r="Q154" s="47"/>
    </row>
    <row r="155" spans="1:17" ht="19.5" customHeight="1">
      <c r="A155" s="214"/>
      <c r="B155" s="259" t="s">
        <v>141</v>
      </c>
      <c r="C155" s="17"/>
      <c r="D155" s="17"/>
      <c r="E155" s="17"/>
      <c r="F155" s="17"/>
      <c r="G155" s="17"/>
      <c r="H155" s="17"/>
      <c r="I155" s="17"/>
      <c r="J155" s="17"/>
      <c r="K155" s="183"/>
      <c r="L155" s="183"/>
      <c r="M155" s="183"/>
      <c r="N155" s="183"/>
      <c r="O155" s="183"/>
      <c r="P155" s="183"/>
      <c r="Q155" s="47"/>
    </row>
    <row r="156" spans="1:17" ht="19.5" customHeight="1">
      <c r="A156" s="214"/>
      <c r="B156" s="255" t="s">
        <v>229</v>
      </c>
      <c r="C156" s="17"/>
      <c r="D156" s="17"/>
      <c r="E156" s="17"/>
      <c r="F156" s="17"/>
      <c r="G156" s="17"/>
      <c r="H156" s="17"/>
      <c r="I156" s="17"/>
      <c r="J156" s="17"/>
      <c r="K156" s="183">
        <f>K94</f>
        <v>-7.535000000000001</v>
      </c>
      <c r="L156" s="183"/>
      <c r="M156" s="183"/>
      <c r="N156" s="183"/>
      <c r="O156" s="183"/>
      <c r="P156" s="183">
        <f>P94</f>
        <v>0.11349999999999998</v>
      </c>
      <c r="Q156" s="47"/>
    </row>
    <row r="157" spans="1:17" ht="19.5" customHeight="1" thickBot="1">
      <c r="A157" s="215"/>
      <c r="B157" s="300" t="s">
        <v>142</v>
      </c>
      <c r="C157" s="48"/>
      <c r="D157" s="48"/>
      <c r="E157" s="48"/>
      <c r="F157" s="48"/>
      <c r="G157" s="48"/>
      <c r="H157" s="48"/>
      <c r="I157" s="48"/>
      <c r="J157" s="48"/>
      <c r="K157" s="381">
        <f>SUM(K154:K156)</f>
        <v>-24.78298974</v>
      </c>
      <c r="L157" s="181"/>
      <c r="M157" s="181"/>
      <c r="N157" s="181"/>
      <c r="O157" s="181"/>
      <c r="P157" s="180">
        <f>SUM(P154:P156)</f>
        <v>0.24700869999999991</v>
      </c>
      <c r="Q157" s="182"/>
    </row>
    <row r="158" ht="12.75">
      <c r="A158" s="214"/>
    </row>
    <row r="159" ht="12.75">
      <c r="A159" s="214"/>
    </row>
    <row r="160" ht="12.75">
      <c r="A160" s="214"/>
    </row>
    <row r="161" ht="13.5" thickBot="1">
      <c r="A161" s="215"/>
    </row>
    <row r="162" spans="1:17" ht="12.75">
      <c r="A162" s="208"/>
      <c r="B162" s="209"/>
      <c r="C162" s="209"/>
      <c r="D162" s="209"/>
      <c r="E162" s="209"/>
      <c r="F162" s="209"/>
      <c r="G162" s="209"/>
      <c r="H162" s="45"/>
      <c r="I162" s="45"/>
      <c r="J162" s="45"/>
      <c r="K162" s="45"/>
      <c r="L162" s="45"/>
      <c r="M162" s="45"/>
      <c r="N162" s="45"/>
      <c r="O162" s="45"/>
      <c r="P162" s="45"/>
      <c r="Q162" s="46"/>
    </row>
    <row r="163" spans="1:17" ht="23.25">
      <c r="A163" s="216" t="s">
        <v>300</v>
      </c>
      <c r="B163" s="200"/>
      <c r="C163" s="200"/>
      <c r="D163" s="200"/>
      <c r="E163" s="200"/>
      <c r="F163" s="200"/>
      <c r="G163" s="200"/>
      <c r="H163" s="17"/>
      <c r="I163" s="17"/>
      <c r="J163" s="17"/>
      <c r="K163" s="17"/>
      <c r="L163" s="17"/>
      <c r="M163" s="17"/>
      <c r="N163" s="17"/>
      <c r="O163" s="17"/>
      <c r="P163" s="17"/>
      <c r="Q163" s="47"/>
    </row>
    <row r="164" spans="1:17" ht="12.75">
      <c r="A164" s="210"/>
      <c r="B164" s="200"/>
      <c r="C164" s="200"/>
      <c r="D164" s="200"/>
      <c r="E164" s="200"/>
      <c r="F164" s="200"/>
      <c r="G164" s="200"/>
      <c r="H164" s="17"/>
      <c r="I164" s="17"/>
      <c r="J164" s="17"/>
      <c r="K164" s="17"/>
      <c r="L164" s="17"/>
      <c r="M164" s="17"/>
      <c r="N164" s="17"/>
      <c r="O164" s="17"/>
      <c r="P164" s="17"/>
      <c r="Q164" s="47"/>
    </row>
    <row r="165" spans="1:17" ht="12.75">
      <c r="A165" s="211"/>
      <c r="B165" s="212"/>
      <c r="C165" s="212"/>
      <c r="D165" s="212"/>
      <c r="E165" s="212"/>
      <c r="F165" s="212"/>
      <c r="G165" s="212"/>
      <c r="H165" s="17"/>
      <c r="I165" s="17"/>
      <c r="J165" s="17"/>
      <c r="K165" s="226" t="s">
        <v>312</v>
      </c>
      <c r="L165" s="17"/>
      <c r="M165" s="17"/>
      <c r="N165" s="17"/>
      <c r="O165" s="17"/>
      <c r="P165" s="226" t="s">
        <v>313</v>
      </c>
      <c r="Q165" s="47"/>
    </row>
    <row r="166" spans="1:17" ht="12.75">
      <c r="A166" s="213"/>
      <c r="B166" s="116"/>
      <c r="C166" s="116"/>
      <c r="D166" s="116"/>
      <c r="E166" s="116"/>
      <c r="F166" s="116"/>
      <c r="G166" s="116"/>
      <c r="H166" s="17"/>
      <c r="I166" s="17"/>
      <c r="J166" s="17"/>
      <c r="K166" s="17"/>
      <c r="L166" s="17"/>
      <c r="M166" s="17"/>
      <c r="N166" s="17"/>
      <c r="O166" s="17"/>
      <c r="P166" s="17"/>
      <c r="Q166" s="47"/>
    </row>
    <row r="167" spans="1:17" ht="12.75">
      <c r="A167" s="213"/>
      <c r="B167" s="116"/>
      <c r="C167" s="116"/>
      <c r="D167" s="116"/>
      <c r="E167" s="116"/>
      <c r="F167" s="116"/>
      <c r="G167" s="116"/>
      <c r="H167" s="17"/>
      <c r="I167" s="17"/>
      <c r="J167" s="17"/>
      <c r="K167" s="17"/>
      <c r="L167" s="17"/>
      <c r="M167" s="17"/>
      <c r="N167" s="17"/>
      <c r="O167" s="17"/>
      <c r="P167" s="17"/>
      <c r="Q167" s="47"/>
    </row>
    <row r="168" spans="1:17" ht="18">
      <c r="A168" s="217" t="s">
        <v>303</v>
      </c>
      <c r="B168" s="201"/>
      <c r="C168" s="201"/>
      <c r="D168" s="202"/>
      <c r="E168" s="202"/>
      <c r="F168" s="203"/>
      <c r="G168" s="202"/>
      <c r="H168" s="17"/>
      <c r="I168" s="17"/>
      <c r="J168" s="17"/>
      <c r="K168" s="358">
        <f>K157</f>
        <v>-24.78298974</v>
      </c>
      <c r="L168" s="202" t="s">
        <v>301</v>
      </c>
      <c r="M168" s="17"/>
      <c r="N168" s="17"/>
      <c r="O168" s="17"/>
      <c r="P168" s="358">
        <f>P157</f>
        <v>0.24700869999999991</v>
      </c>
      <c r="Q168" s="223" t="s">
        <v>301</v>
      </c>
    </row>
    <row r="169" spans="1:17" ht="18">
      <c r="A169" s="218"/>
      <c r="B169" s="204"/>
      <c r="C169" s="204"/>
      <c r="D169" s="200"/>
      <c r="E169" s="200"/>
      <c r="F169" s="205"/>
      <c r="G169" s="200"/>
      <c r="H169" s="17"/>
      <c r="I169" s="17"/>
      <c r="J169" s="17"/>
      <c r="K169" s="359"/>
      <c r="L169" s="200"/>
      <c r="M169" s="17"/>
      <c r="N169" s="17"/>
      <c r="O169" s="17"/>
      <c r="P169" s="359"/>
      <c r="Q169" s="224"/>
    </row>
    <row r="170" spans="1:17" ht="18">
      <c r="A170" s="219" t="s">
        <v>302</v>
      </c>
      <c r="B170" s="206"/>
      <c r="C170" s="43"/>
      <c r="D170" s="200"/>
      <c r="E170" s="200"/>
      <c r="F170" s="207"/>
      <c r="G170" s="202"/>
      <c r="H170" s="17"/>
      <c r="I170" s="17"/>
      <c r="J170" s="17"/>
      <c r="K170" s="359">
        <f>'STEPPED UP GENCO'!K44</f>
        <v>-4.359620622643649</v>
      </c>
      <c r="L170" s="202" t="s">
        <v>301</v>
      </c>
      <c r="M170" s="17"/>
      <c r="N170" s="17"/>
      <c r="O170" s="17"/>
      <c r="P170" s="359">
        <f>'STEPPED UP GENCO'!P44</f>
        <v>-0.0063304337499999995</v>
      </c>
      <c r="Q170" s="223" t="s">
        <v>301</v>
      </c>
    </row>
    <row r="171" spans="1:17" ht="12.75">
      <c r="A171" s="214"/>
      <c r="B171" s="17"/>
      <c r="C171" s="17"/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47"/>
    </row>
    <row r="172" spans="1:17" ht="12.75">
      <c r="A172" s="214"/>
      <c r="B172" s="17"/>
      <c r="C172" s="17"/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47"/>
    </row>
    <row r="173" spans="1:17" ht="12.75">
      <c r="A173" s="214"/>
      <c r="B173" s="17"/>
      <c r="C173" s="17"/>
      <c r="D173" s="17"/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47"/>
    </row>
    <row r="174" spans="1:17" ht="20.25">
      <c r="A174" s="214"/>
      <c r="B174" s="17"/>
      <c r="C174" s="17"/>
      <c r="D174" s="17"/>
      <c r="E174" s="17"/>
      <c r="F174" s="17"/>
      <c r="G174" s="17"/>
      <c r="H174" s="201"/>
      <c r="I174" s="201"/>
      <c r="J174" s="220" t="s">
        <v>304</v>
      </c>
      <c r="K174" s="318">
        <f>SUM(K168:K173)</f>
        <v>-29.14261036264365</v>
      </c>
      <c r="L174" s="220" t="s">
        <v>301</v>
      </c>
      <c r="M174" s="116"/>
      <c r="N174" s="17"/>
      <c r="O174" s="17"/>
      <c r="P174" s="318">
        <f>SUM(P168:P173)</f>
        <v>0.2406782662499999</v>
      </c>
      <c r="Q174" s="338" t="s">
        <v>301</v>
      </c>
    </row>
    <row r="175" spans="1:17" ht="13.5" thickBot="1">
      <c r="A175" s="215"/>
      <c r="B175" s="48"/>
      <c r="C175" s="48"/>
      <c r="D175" s="48"/>
      <c r="E175" s="48"/>
      <c r="F175" s="48"/>
      <c r="G175" s="48"/>
      <c r="H175" s="48"/>
      <c r="I175" s="48"/>
      <c r="J175" s="48"/>
      <c r="K175" s="48"/>
      <c r="L175" s="48"/>
      <c r="M175" s="48"/>
      <c r="N175" s="48"/>
      <c r="O175" s="48"/>
      <c r="P175" s="48"/>
      <c r="Q175" s="140"/>
    </row>
  </sheetData>
  <sheetProtection/>
  <printOptions/>
  <pageMargins left="0.51" right="0.5" top="0.58" bottom="0.5" header="0.5" footer="0.5"/>
  <pageSetup horizontalDpi="600" verticalDpi="600" orientation="landscape" scale="59" r:id="rId1"/>
  <rowBreaks count="3" manualBreakCount="3">
    <brk id="62" max="255" man="1"/>
    <brk id="96" max="255" man="1"/>
    <brk id="145" max="255" man="1"/>
  </rowBreaks>
  <colBreaks count="1" manualBreakCount="1">
    <brk id="1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Q221"/>
  <sheetViews>
    <sheetView tabSelected="1" view="pageBreakPreview" zoomScale="85" zoomScaleNormal="70" zoomScaleSheetLayoutView="85" workbookViewId="0" topLeftCell="A1">
      <selection activeCell="A24" sqref="A24:IV24"/>
    </sheetView>
  </sheetViews>
  <sheetFormatPr defaultColWidth="9.140625" defaultRowHeight="12.75"/>
  <cols>
    <col min="1" max="1" width="7.421875" style="410" customWidth="1"/>
    <col min="2" max="2" width="29.57421875" style="410" customWidth="1"/>
    <col min="3" max="3" width="13.28125" style="410" customWidth="1"/>
    <col min="4" max="4" width="9.00390625" style="410" customWidth="1"/>
    <col min="5" max="5" width="16.57421875" style="410" customWidth="1"/>
    <col min="6" max="6" width="10.8515625" style="410" customWidth="1"/>
    <col min="7" max="7" width="14.00390625" style="410" customWidth="1"/>
    <col min="8" max="8" width="13.421875" style="410" customWidth="1"/>
    <col min="9" max="9" width="11.8515625" style="410" customWidth="1"/>
    <col min="10" max="10" width="16.28125" style="410" customWidth="1"/>
    <col min="11" max="11" width="15.7109375" style="410" customWidth="1"/>
    <col min="12" max="12" width="13.421875" style="410" customWidth="1"/>
    <col min="13" max="13" width="16.28125" style="410" customWidth="1"/>
    <col min="14" max="14" width="12.140625" style="410" customWidth="1"/>
    <col min="15" max="15" width="15.28125" style="410" customWidth="1"/>
    <col min="16" max="16" width="16.28125" style="410" customWidth="1"/>
    <col min="17" max="17" width="29.421875" style="410" customWidth="1"/>
    <col min="18" max="19" width="9.140625" style="410" hidden="1" customWidth="1"/>
    <col min="20" max="16384" width="9.140625" style="410" customWidth="1"/>
  </cols>
  <sheetData>
    <row r="1" spans="1:17" s="87" customFormat="1" ht="11.25" customHeight="1">
      <c r="A1" s="15" t="s">
        <v>215</v>
      </c>
      <c r="P1" s="722" t="str">
        <f>NDPL!$Q$1</f>
        <v>MARCH-2021</v>
      </c>
      <c r="Q1" s="722"/>
    </row>
    <row r="2" s="87" customFormat="1" ht="11.25" customHeight="1">
      <c r="A2" s="15" t="s">
        <v>216</v>
      </c>
    </row>
    <row r="3" s="87" customFormat="1" ht="11.25" customHeight="1">
      <c r="A3" s="15" t="s">
        <v>143</v>
      </c>
    </row>
    <row r="4" spans="1:16" s="87" customFormat="1" ht="11.25" customHeight="1" thickBot="1">
      <c r="A4" s="723" t="s">
        <v>176</v>
      </c>
      <c r="G4" s="91"/>
      <c r="H4" s="91"/>
      <c r="I4" s="720" t="s">
        <v>363</v>
      </c>
      <c r="J4" s="91"/>
      <c r="K4" s="91"/>
      <c r="L4" s="91"/>
      <c r="M4" s="91"/>
      <c r="N4" s="720" t="s">
        <v>364</v>
      </c>
      <c r="O4" s="91"/>
      <c r="P4" s="91"/>
    </row>
    <row r="5" spans="1:17" ht="36.75" customHeight="1" thickBot="1" thickTop="1">
      <c r="A5" s="460" t="s">
        <v>8</v>
      </c>
      <c r="B5" s="461" t="s">
        <v>9</v>
      </c>
      <c r="C5" s="462" t="s">
        <v>1</v>
      </c>
      <c r="D5" s="462" t="s">
        <v>2</v>
      </c>
      <c r="E5" s="462" t="s">
        <v>3</v>
      </c>
      <c r="F5" s="462" t="s">
        <v>10</v>
      </c>
      <c r="G5" s="460" t="str">
        <f>NDPL!G5</f>
        <v>FINAL READING 31/03/2021</v>
      </c>
      <c r="H5" s="462" t="str">
        <f>NDPL!H5</f>
        <v>INTIAL READING 01/03/2021</v>
      </c>
      <c r="I5" s="462" t="s">
        <v>4</v>
      </c>
      <c r="J5" s="462" t="s">
        <v>5</v>
      </c>
      <c r="K5" s="462" t="s">
        <v>6</v>
      </c>
      <c r="L5" s="460" t="str">
        <f>NDPL!G5</f>
        <v>FINAL READING 31/03/2021</v>
      </c>
      <c r="M5" s="462" t="str">
        <f>NDPL!H5</f>
        <v>INTIAL READING 01/03/2021</v>
      </c>
      <c r="N5" s="462" t="s">
        <v>4</v>
      </c>
      <c r="O5" s="462" t="s">
        <v>5</v>
      </c>
      <c r="P5" s="462" t="s">
        <v>6</v>
      </c>
      <c r="Q5" s="473" t="s">
        <v>282</v>
      </c>
    </row>
    <row r="6" ht="2.25" customHeight="1" hidden="1" thickBot="1" thickTop="1"/>
    <row r="7" spans="1:17" ht="16.5" customHeight="1" thickTop="1">
      <c r="A7" s="256"/>
      <c r="B7" s="257" t="s">
        <v>144</v>
      </c>
      <c r="C7" s="258"/>
      <c r="D7" s="34"/>
      <c r="E7" s="34"/>
      <c r="F7" s="34"/>
      <c r="G7" s="27"/>
      <c r="H7" s="422"/>
      <c r="I7" s="422"/>
      <c r="J7" s="422"/>
      <c r="K7" s="422"/>
      <c r="L7" s="423"/>
      <c r="M7" s="422"/>
      <c r="N7" s="422"/>
      <c r="O7" s="422"/>
      <c r="P7" s="422"/>
      <c r="Q7" s="479"/>
    </row>
    <row r="8" spans="1:17" ht="16.5" customHeight="1">
      <c r="A8" s="245">
        <v>1</v>
      </c>
      <c r="B8" s="280" t="s">
        <v>145</v>
      </c>
      <c r="C8" s="281">
        <v>4865170</v>
      </c>
      <c r="D8" s="111" t="s">
        <v>12</v>
      </c>
      <c r="E8" s="91" t="s">
        <v>314</v>
      </c>
      <c r="F8" s="288">
        <v>1000</v>
      </c>
      <c r="G8" s="307">
        <v>998309</v>
      </c>
      <c r="H8" s="308">
        <v>998440</v>
      </c>
      <c r="I8" s="290">
        <f aca="true" t="shared" si="0" ref="I8:I17">G8-H8</f>
        <v>-131</v>
      </c>
      <c r="J8" s="290">
        <f aca="true" t="shared" si="1" ref="J8:J13">$F8*I8</f>
        <v>-131000</v>
      </c>
      <c r="K8" s="290">
        <f aca="true" t="shared" si="2" ref="K8:K13">J8/1000000</f>
        <v>-0.131</v>
      </c>
      <c r="L8" s="307">
        <v>998645</v>
      </c>
      <c r="M8" s="308">
        <v>998683</v>
      </c>
      <c r="N8" s="290">
        <f aca="true" t="shared" si="3" ref="N8:N17">L8-M8</f>
        <v>-38</v>
      </c>
      <c r="O8" s="290">
        <f aca="true" t="shared" si="4" ref="O8:O13">$F8*N8</f>
        <v>-38000</v>
      </c>
      <c r="P8" s="290">
        <f aca="true" t="shared" si="5" ref="P8:P13">O8/1000000</f>
        <v>-0.038</v>
      </c>
      <c r="Q8" s="425"/>
    </row>
    <row r="9" spans="1:17" ht="16.5" customHeight="1">
      <c r="A9" s="245">
        <v>2</v>
      </c>
      <c r="B9" s="280" t="s">
        <v>146</v>
      </c>
      <c r="C9" s="281">
        <v>4864887</v>
      </c>
      <c r="D9" s="111" t="s">
        <v>12</v>
      </c>
      <c r="E9" s="91" t="s">
        <v>314</v>
      </c>
      <c r="F9" s="288">
        <v>1000</v>
      </c>
      <c r="G9" s="307">
        <v>999355</v>
      </c>
      <c r="H9" s="308">
        <v>999530</v>
      </c>
      <c r="I9" s="290">
        <f t="shared" si="0"/>
        <v>-175</v>
      </c>
      <c r="J9" s="290">
        <f>$F9*I9</f>
        <v>-175000</v>
      </c>
      <c r="K9" s="290">
        <f>J9/1000000</f>
        <v>-0.175</v>
      </c>
      <c r="L9" s="307">
        <v>999902</v>
      </c>
      <c r="M9" s="308">
        <v>999917</v>
      </c>
      <c r="N9" s="290">
        <f t="shared" si="3"/>
        <v>-15</v>
      </c>
      <c r="O9" s="290">
        <f>$F9*N9</f>
        <v>-15000</v>
      </c>
      <c r="P9" s="782">
        <f>O9/1000000</f>
        <v>-0.015</v>
      </c>
      <c r="Q9" s="429"/>
    </row>
    <row r="10" spans="1:17" ht="16.5" customHeight="1">
      <c r="A10" s="245">
        <v>3</v>
      </c>
      <c r="B10" s="280" t="s">
        <v>147</v>
      </c>
      <c r="C10" s="281">
        <v>4864812</v>
      </c>
      <c r="D10" s="111" t="s">
        <v>12</v>
      </c>
      <c r="E10" s="91" t="s">
        <v>314</v>
      </c>
      <c r="F10" s="288">
        <v>200</v>
      </c>
      <c r="G10" s="307">
        <v>984424</v>
      </c>
      <c r="H10" s="308">
        <v>985033</v>
      </c>
      <c r="I10" s="290">
        <f t="shared" si="0"/>
        <v>-609</v>
      </c>
      <c r="J10" s="290">
        <f>$F10*I10</f>
        <v>-121800</v>
      </c>
      <c r="K10" s="290">
        <f>J10/1000000</f>
        <v>-0.1218</v>
      </c>
      <c r="L10" s="307">
        <v>999788</v>
      </c>
      <c r="M10" s="308">
        <v>999860</v>
      </c>
      <c r="N10" s="290">
        <f t="shared" si="3"/>
        <v>-72</v>
      </c>
      <c r="O10" s="290">
        <f>$F10*N10</f>
        <v>-14400</v>
      </c>
      <c r="P10" s="290">
        <f>O10/1000000</f>
        <v>-0.0144</v>
      </c>
      <c r="Q10" s="426"/>
    </row>
    <row r="11" spans="1:17" ht="16.5" customHeight="1">
      <c r="A11" s="245">
        <v>4</v>
      </c>
      <c r="B11" s="280" t="s">
        <v>148</v>
      </c>
      <c r="C11" s="281">
        <v>4865127</v>
      </c>
      <c r="D11" s="111" t="s">
        <v>12</v>
      </c>
      <c r="E11" s="91" t="s">
        <v>314</v>
      </c>
      <c r="F11" s="288">
        <v>1333.33</v>
      </c>
      <c r="G11" s="307">
        <v>999743</v>
      </c>
      <c r="H11" s="308">
        <v>999787</v>
      </c>
      <c r="I11" s="290">
        <f t="shared" si="0"/>
        <v>-44</v>
      </c>
      <c r="J11" s="290">
        <f t="shared" si="1"/>
        <v>-58666.52</v>
      </c>
      <c r="K11" s="290">
        <f t="shared" si="2"/>
        <v>-0.05866652</v>
      </c>
      <c r="L11" s="307">
        <v>999692</v>
      </c>
      <c r="M11" s="308">
        <v>999695</v>
      </c>
      <c r="N11" s="290">
        <f t="shared" si="3"/>
        <v>-3</v>
      </c>
      <c r="O11" s="290">
        <f t="shared" si="4"/>
        <v>-3999.99</v>
      </c>
      <c r="P11" s="290">
        <f t="shared" si="5"/>
        <v>-0.00399999</v>
      </c>
      <c r="Q11" s="752"/>
    </row>
    <row r="12" spans="1:17" ht="16.5" customHeight="1">
      <c r="A12" s="245">
        <v>5</v>
      </c>
      <c r="B12" s="280" t="s">
        <v>149</v>
      </c>
      <c r="C12" s="281">
        <v>4865177</v>
      </c>
      <c r="D12" s="111" t="s">
        <v>12</v>
      </c>
      <c r="E12" s="91" t="s">
        <v>314</v>
      </c>
      <c r="F12" s="288">
        <v>1500</v>
      </c>
      <c r="G12" s="307">
        <v>998173</v>
      </c>
      <c r="H12" s="308">
        <v>998364</v>
      </c>
      <c r="I12" s="290">
        <f t="shared" si="0"/>
        <v>-191</v>
      </c>
      <c r="J12" s="290">
        <f t="shared" si="1"/>
        <v>-286500</v>
      </c>
      <c r="K12" s="290">
        <f t="shared" si="2"/>
        <v>-0.2865</v>
      </c>
      <c r="L12" s="307">
        <v>999954</v>
      </c>
      <c r="M12" s="308">
        <v>999961</v>
      </c>
      <c r="N12" s="290">
        <f t="shared" si="3"/>
        <v>-7</v>
      </c>
      <c r="O12" s="290">
        <f t="shared" si="4"/>
        <v>-10500</v>
      </c>
      <c r="P12" s="290">
        <f t="shared" si="5"/>
        <v>-0.0105</v>
      </c>
      <c r="Q12" s="703"/>
    </row>
    <row r="13" spans="1:17" ht="16.5" customHeight="1">
      <c r="A13" s="245">
        <v>6</v>
      </c>
      <c r="B13" s="280" t="s">
        <v>150</v>
      </c>
      <c r="C13" s="281">
        <v>4865111</v>
      </c>
      <c r="D13" s="111" t="s">
        <v>12</v>
      </c>
      <c r="E13" s="91" t="s">
        <v>314</v>
      </c>
      <c r="F13" s="288">
        <v>100</v>
      </c>
      <c r="G13" s="307">
        <v>12322</v>
      </c>
      <c r="H13" s="308">
        <v>12710</v>
      </c>
      <c r="I13" s="290">
        <f t="shared" si="0"/>
        <v>-388</v>
      </c>
      <c r="J13" s="290">
        <f t="shared" si="1"/>
        <v>-38800</v>
      </c>
      <c r="K13" s="290">
        <f t="shared" si="2"/>
        <v>-0.0388</v>
      </c>
      <c r="L13" s="307">
        <v>21639</v>
      </c>
      <c r="M13" s="308">
        <v>21678</v>
      </c>
      <c r="N13" s="290">
        <f t="shared" si="3"/>
        <v>-39</v>
      </c>
      <c r="O13" s="290">
        <f t="shared" si="4"/>
        <v>-3900</v>
      </c>
      <c r="P13" s="290">
        <f t="shared" si="5"/>
        <v>-0.0039</v>
      </c>
      <c r="Q13" s="426"/>
    </row>
    <row r="14" spans="1:17" ht="16.5" customHeight="1">
      <c r="A14" s="245">
        <v>7</v>
      </c>
      <c r="B14" s="280" t="s">
        <v>151</v>
      </c>
      <c r="C14" s="281">
        <v>4865152</v>
      </c>
      <c r="D14" s="111" t="s">
        <v>12</v>
      </c>
      <c r="E14" s="91" t="s">
        <v>314</v>
      </c>
      <c r="F14" s="288">
        <v>75</v>
      </c>
      <c r="G14" s="307">
        <v>983298</v>
      </c>
      <c r="H14" s="308">
        <v>986931</v>
      </c>
      <c r="I14" s="290">
        <f t="shared" si="0"/>
        <v>-3633</v>
      </c>
      <c r="J14" s="290">
        <f>$F14*I14</f>
        <v>-272475</v>
      </c>
      <c r="K14" s="290">
        <f>J14/1000000</f>
        <v>-0.272475</v>
      </c>
      <c r="L14" s="307">
        <v>999447</v>
      </c>
      <c r="M14" s="308">
        <v>999594</v>
      </c>
      <c r="N14" s="290">
        <f t="shared" si="3"/>
        <v>-147</v>
      </c>
      <c r="O14" s="290">
        <f>$F14*N14</f>
        <v>-11025</v>
      </c>
      <c r="P14" s="290">
        <f>O14/1000000</f>
        <v>-0.011025</v>
      </c>
      <c r="Q14" s="425"/>
    </row>
    <row r="15" spans="1:17" ht="16.5" customHeight="1">
      <c r="A15" s="245">
        <v>8</v>
      </c>
      <c r="B15" s="666" t="s">
        <v>152</v>
      </c>
      <c r="C15" s="281">
        <v>4865157</v>
      </c>
      <c r="D15" s="111" t="s">
        <v>12</v>
      </c>
      <c r="E15" s="91" t="s">
        <v>314</v>
      </c>
      <c r="F15" s="288">
        <v>75</v>
      </c>
      <c r="G15" s="307">
        <v>998056</v>
      </c>
      <c r="H15" s="308">
        <v>999060</v>
      </c>
      <c r="I15" s="290">
        <f t="shared" si="0"/>
        <v>-1004</v>
      </c>
      <c r="J15" s="290">
        <f>$F15*I15</f>
        <v>-75300</v>
      </c>
      <c r="K15" s="290">
        <f>J15/1000000</f>
        <v>-0.0753</v>
      </c>
      <c r="L15" s="307">
        <v>999798</v>
      </c>
      <c r="M15" s="308">
        <v>999896</v>
      </c>
      <c r="N15" s="290">
        <f t="shared" si="3"/>
        <v>-98</v>
      </c>
      <c r="O15" s="290">
        <f>$F15*N15</f>
        <v>-7350</v>
      </c>
      <c r="P15" s="290">
        <f>O15/1000000</f>
        <v>-0.00735</v>
      </c>
      <c r="Q15" s="426"/>
    </row>
    <row r="16" spans="1:17" ht="16.5" customHeight="1">
      <c r="A16" s="245">
        <v>9</v>
      </c>
      <c r="B16" s="280" t="s">
        <v>153</v>
      </c>
      <c r="C16" s="281">
        <v>4865183</v>
      </c>
      <c r="D16" s="111" t="s">
        <v>12</v>
      </c>
      <c r="E16" s="91" t="s">
        <v>314</v>
      </c>
      <c r="F16" s="288">
        <v>800</v>
      </c>
      <c r="G16" s="307">
        <v>997358</v>
      </c>
      <c r="H16" s="308">
        <v>997533</v>
      </c>
      <c r="I16" s="290">
        <f t="shared" si="0"/>
        <v>-175</v>
      </c>
      <c r="J16" s="290">
        <f>$F16*I16</f>
        <v>-140000</v>
      </c>
      <c r="K16" s="290">
        <f>J16/1000000</f>
        <v>-0.14</v>
      </c>
      <c r="L16" s="307">
        <v>999753</v>
      </c>
      <c r="M16" s="308">
        <v>999768</v>
      </c>
      <c r="N16" s="290">
        <f t="shared" si="3"/>
        <v>-15</v>
      </c>
      <c r="O16" s="290">
        <f>$F16*N16</f>
        <v>-12000</v>
      </c>
      <c r="P16" s="290">
        <f>O16/1000000</f>
        <v>-0.012</v>
      </c>
      <c r="Q16" s="425"/>
    </row>
    <row r="17" spans="1:17" ht="16.5" customHeight="1">
      <c r="A17" s="245">
        <v>10</v>
      </c>
      <c r="B17" s="280" t="s">
        <v>442</v>
      </c>
      <c r="C17" s="281">
        <v>4865130</v>
      </c>
      <c r="D17" s="111" t="s">
        <v>12</v>
      </c>
      <c r="E17" s="91" t="s">
        <v>314</v>
      </c>
      <c r="F17" s="288">
        <v>100</v>
      </c>
      <c r="G17" s="307">
        <v>990348</v>
      </c>
      <c r="H17" s="308">
        <v>991114</v>
      </c>
      <c r="I17" s="290">
        <f t="shared" si="0"/>
        <v>-766</v>
      </c>
      <c r="J17" s="290">
        <f>$F17*I17</f>
        <v>-76600</v>
      </c>
      <c r="K17" s="290">
        <f>J17/1000000</f>
        <v>-0.0766</v>
      </c>
      <c r="L17" s="307">
        <v>265069</v>
      </c>
      <c r="M17" s="308">
        <v>265100</v>
      </c>
      <c r="N17" s="290">
        <f t="shared" si="3"/>
        <v>-31</v>
      </c>
      <c r="O17" s="290">
        <f>$F17*N17</f>
        <v>-3100</v>
      </c>
      <c r="P17" s="290">
        <f>O17/1000000</f>
        <v>-0.0031</v>
      </c>
      <c r="Q17" s="429"/>
    </row>
    <row r="18" spans="1:17" ht="16.5" customHeight="1">
      <c r="A18" s="245"/>
      <c r="B18" s="282" t="s">
        <v>472</v>
      </c>
      <c r="C18" s="281"/>
      <c r="D18" s="111"/>
      <c r="E18" s="111"/>
      <c r="F18" s="288"/>
      <c r="G18" s="307"/>
      <c r="H18" s="308"/>
      <c r="I18" s="290"/>
      <c r="J18" s="290"/>
      <c r="K18" s="525"/>
      <c r="L18" s="307"/>
      <c r="M18" s="308"/>
      <c r="N18" s="290"/>
      <c r="O18" s="290"/>
      <c r="P18" s="525"/>
      <c r="Q18" s="426"/>
    </row>
    <row r="19" spans="1:17" ht="16.5" customHeight="1">
      <c r="A19" s="245">
        <v>11</v>
      </c>
      <c r="B19" s="280" t="s">
        <v>14</v>
      </c>
      <c r="C19" s="281">
        <v>4864786</v>
      </c>
      <c r="D19" s="111" t="s">
        <v>12</v>
      </c>
      <c r="E19" s="91" t="s">
        <v>314</v>
      </c>
      <c r="F19" s="288">
        <v>-6666.666</v>
      </c>
      <c r="G19" s="307">
        <v>286</v>
      </c>
      <c r="H19" s="308">
        <v>264</v>
      </c>
      <c r="I19" s="290">
        <v>0</v>
      </c>
      <c r="J19" s="290">
        <v>0</v>
      </c>
      <c r="K19" s="290">
        <v>0</v>
      </c>
      <c r="L19" s="307">
        <v>5</v>
      </c>
      <c r="M19" s="308">
        <v>5</v>
      </c>
      <c r="N19" s="290">
        <v>0</v>
      </c>
      <c r="O19" s="290">
        <v>0</v>
      </c>
      <c r="P19" s="290">
        <v>0</v>
      </c>
      <c r="Q19" s="426"/>
    </row>
    <row r="20" spans="1:17" ht="16.5" customHeight="1">
      <c r="A20" s="245">
        <v>12</v>
      </c>
      <c r="B20" s="261" t="s">
        <v>15</v>
      </c>
      <c r="C20" s="281">
        <v>4865025</v>
      </c>
      <c r="D20" s="80" t="s">
        <v>12</v>
      </c>
      <c r="E20" s="91" t="s">
        <v>314</v>
      </c>
      <c r="F20" s="288">
        <v>-1000</v>
      </c>
      <c r="G20" s="307">
        <v>18396</v>
      </c>
      <c r="H20" s="308">
        <v>17995</v>
      </c>
      <c r="I20" s="290">
        <f>G20-H20</f>
        <v>401</v>
      </c>
      <c r="J20" s="290">
        <f>$F20*I20</f>
        <v>-401000</v>
      </c>
      <c r="K20" s="290">
        <f>J20/1000000</f>
        <v>-0.401</v>
      </c>
      <c r="L20" s="307">
        <v>996550</v>
      </c>
      <c r="M20" s="308">
        <v>996550</v>
      </c>
      <c r="N20" s="290">
        <f>L20-M20</f>
        <v>0</v>
      </c>
      <c r="O20" s="290">
        <f>$F20*N20</f>
        <v>0</v>
      </c>
      <c r="P20" s="290">
        <f>O20/1000000</f>
        <v>0</v>
      </c>
      <c r="Q20" s="426"/>
    </row>
    <row r="21" spans="1:17" ht="16.5" customHeight="1">
      <c r="A21" s="245">
        <v>13</v>
      </c>
      <c r="B21" s="280" t="s">
        <v>16</v>
      </c>
      <c r="C21" s="281">
        <v>5128433</v>
      </c>
      <c r="D21" s="111" t="s">
        <v>12</v>
      </c>
      <c r="E21" s="91" t="s">
        <v>314</v>
      </c>
      <c r="F21" s="288">
        <v>-2000</v>
      </c>
      <c r="G21" s="307">
        <v>3232</v>
      </c>
      <c r="H21" s="308">
        <v>3182</v>
      </c>
      <c r="I21" s="290">
        <f>G21-H21</f>
        <v>50</v>
      </c>
      <c r="J21" s="290">
        <f>$F21*I21</f>
        <v>-100000</v>
      </c>
      <c r="K21" s="290">
        <f>J21/1000000</f>
        <v>-0.1</v>
      </c>
      <c r="L21" s="307">
        <v>997109</v>
      </c>
      <c r="M21" s="308">
        <v>997110</v>
      </c>
      <c r="N21" s="290">
        <f>L21-M21</f>
        <v>-1</v>
      </c>
      <c r="O21" s="290">
        <f>$F21*N21</f>
        <v>2000</v>
      </c>
      <c r="P21" s="290">
        <f>O21/1000000</f>
        <v>0.002</v>
      </c>
      <c r="Q21" s="426"/>
    </row>
    <row r="22" spans="1:17" ht="16.5" customHeight="1">
      <c r="A22" s="245">
        <v>14</v>
      </c>
      <c r="B22" s="280" t="s">
        <v>154</v>
      </c>
      <c r="C22" s="281">
        <v>4902499</v>
      </c>
      <c r="D22" s="111" t="s">
        <v>12</v>
      </c>
      <c r="E22" s="91" t="s">
        <v>314</v>
      </c>
      <c r="F22" s="288">
        <v>-1000</v>
      </c>
      <c r="G22" s="307">
        <v>16874</v>
      </c>
      <c r="H22" s="308">
        <v>16825</v>
      </c>
      <c r="I22" s="290">
        <f>G22-H22</f>
        <v>49</v>
      </c>
      <c r="J22" s="290">
        <f>$F22*I22</f>
        <v>-49000</v>
      </c>
      <c r="K22" s="290">
        <f>J22/1000000</f>
        <v>-0.049</v>
      </c>
      <c r="L22" s="307">
        <v>996338</v>
      </c>
      <c r="M22" s="308">
        <v>996338</v>
      </c>
      <c r="N22" s="290">
        <f>L22-M22</f>
        <v>0</v>
      </c>
      <c r="O22" s="290">
        <f>$F22*N22</f>
        <v>0</v>
      </c>
      <c r="P22" s="290">
        <f>O22/1000000</f>
        <v>0</v>
      </c>
      <c r="Q22" s="426"/>
    </row>
    <row r="23" spans="1:17" ht="16.5" customHeight="1">
      <c r="A23" s="245">
        <v>15</v>
      </c>
      <c r="B23" s="280" t="s">
        <v>402</v>
      </c>
      <c r="C23" s="281">
        <v>5295169</v>
      </c>
      <c r="D23" s="111" t="s">
        <v>12</v>
      </c>
      <c r="E23" s="91" t="s">
        <v>314</v>
      </c>
      <c r="F23" s="288">
        <v>-1000</v>
      </c>
      <c r="G23" s="307">
        <v>953491</v>
      </c>
      <c r="H23" s="308">
        <v>953491</v>
      </c>
      <c r="I23" s="308">
        <f>G23-H23</f>
        <v>0</v>
      </c>
      <c r="J23" s="308">
        <f>$F23*I23</f>
        <v>0</v>
      </c>
      <c r="K23" s="308">
        <f>J23/1000000</f>
        <v>0</v>
      </c>
      <c r="L23" s="307">
        <v>995955</v>
      </c>
      <c r="M23" s="308">
        <v>995714</v>
      </c>
      <c r="N23" s="308">
        <f>L23-M23</f>
        <v>241</v>
      </c>
      <c r="O23" s="308">
        <f>$F23*N23</f>
        <v>-241000</v>
      </c>
      <c r="P23" s="308">
        <f>O23/1000000</f>
        <v>-0.241</v>
      </c>
      <c r="Q23" s="426"/>
    </row>
    <row r="24" spans="2:17" ht="16.5" customHeight="1">
      <c r="B24" s="282" t="s">
        <v>473</v>
      </c>
      <c r="C24" s="281"/>
      <c r="D24" s="111"/>
      <c r="E24" s="111"/>
      <c r="F24" s="288"/>
      <c r="G24" s="307"/>
      <c r="H24" s="308"/>
      <c r="I24" s="290"/>
      <c r="J24" s="290"/>
      <c r="K24" s="290"/>
      <c r="L24" s="307"/>
      <c r="M24" s="308"/>
      <c r="N24" s="290"/>
      <c r="O24" s="290"/>
      <c r="P24" s="290"/>
      <c r="Q24" s="426"/>
    </row>
    <row r="25" spans="1:17" ht="16.5" customHeight="1">
      <c r="A25" s="245">
        <v>16</v>
      </c>
      <c r="B25" s="280" t="s">
        <v>14</v>
      </c>
      <c r="C25" s="281">
        <v>5295164</v>
      </c>
      <c r="D25" s="111" t="s">
        <v>12</v>
      </c>
      <c r="E25" s="91" t="s">
        <v>314</v>
      </c>
      <c r="F25" s="288">
        <v>-1000</v>
      </c>
      <c r="G25" s="307">
        <v>111170</v>
      </c>
      <c r="H25" s="308">
        <v>109325</v>
      </c>
      <c r="I25" s="290">
        <f>G25-H25</f>
        <v>1845</v>
      </c>
      <c r="J25" s="290">
        <f>$F25*I25</f>
        <v>-1845000</v>
      </c>
      <c r="K25" s="290">
        <f>J25/1000000</f>
        <v>-1.845</v>
      </c>
      <c r="L25" s="307">
        <v>18993</v>
      </c>
      <c r="M25" s="308">
        <v>18993</v>
      </c>
      <c r="N25" s="290">
        <f>L25-M25</f>
        <v>0</v>
      </c>
      <c r="O25" s="290">
        <f>$F25*N25</f>
        <v>0</v>
      </c>
      <c r="P25" s="290">
        <f>O25/1000000</f>
        <v>0</v>
      </c>
      <c r="Q25" s="439"/>
    </row>
    <row r="26" spans="1:17" ht="16.5" customHeight="1">
      <c r="A26" s="245">
        <v>17</v>
      </c>
      <c r="B26" s="280" t="s">
        <v>15</v>
      </c>
      <c r="C26" s="281">
        <v>5129959</v>
      </c>
      <c r="D26" s="111" t="s">
        <v>12</v>
      </c>
      <c r="E26" s="91" t="s">
        <v>314</v>
      </c>
      <c r="F26" s="288">
        <v>-500</v>
      </c>
      <c r="G26" s="307">
        <v>78560</v>
      </c>
      <c r="H26" s="308">
        <v>77947</v>
      </c>
      <c r="I26" s="308">
        <f>G26-H26</f>
        <v>613</v>
      </c>
      <c r="J26" s="308">
        <f>$F26*I26</f>
        <v>-306500</v>
      </c>
      <c r="K26" s="308">
        <f>J26/1000000</f>
        <v>-0.3065</v>
      </c>
      <c r="L26" s="307">
        <v>36152</v>
      </c>
      <c r="M26" s="308">
        <v>36151</v>
      </c>
      <c r="N26" s="308">
        <f>L26-M26</f>
        <v>1</v>
      </c>
      <c r="O26" s="308">
        <f>$F26*N26</f>
        <v>-500</v>
      </c>
      <c r="P26" s="308">
        <f>O26/1000000</f>
        <v>-0.0005</v>
      </c>
      <c r="Q26" s="439"/>
    </row>
    <row r="27" spans="1:17" ht="16.5" customHeight="1">
      <c r="A27" s="245">
        <v>18</v>
      </c>
      <c r="B27" s="280" t="s">
        <v>16</v>
      </c>
      <c r="C27" s="281">
        <v>4864988</v>
      </c>
      <c r="D27" s="111" t="s">
        <v>12</v>
      </c>
      <c r="E27" s="91" t="s">
        <v>314</v>
      </c>
      <c r="F27" s="288">
        <v>-2000</v>
      </c>
      <c r="G27" s="307">
        <v>24180</v>
      </c>
      <c r="H27" s="308">
        <v>23425</v>
      </c>
      <c r="I27" s="290">
        <f>G27-H27</f>
        <v>755</v>
      </c>
      <c r="J27" s="290">
        <f>$F27*I27</f>
        <v>-1510000</v>
      </c>
      <c r="K27" s="290">
        <f>J27/1000000</f>
        <v>-1.51</v>
      </c>
      <c r="L27" s="307">
        <v>998521</v>
      </c>
      <c r="M27" s="308">
        <v>998521</v>
      </c>
      <c r="N27" s="290">
        <f>L27-M27</f>
        <v>0</v>
      </c>
      <c r="O27" s="290">
        <f>$F27*N27</f>
        <v>0</v>
      </c>
      <c r="P27" s="290">
        <f>O27/1000000</f>
        <v>0</v>
      </c>
      <c r="Q27" s="439"/>
    </row>
    <row r="28" spans="1:17" ht="17.25" customHeight="1">
      <c r="A28" s="245">
        <v>19</v>
      </c>
      <c r="B28" s="280" t="s">
        <v>154</v>
      </c>
      <c r="C28" s="281">
        <v>5295572</v>
      </c>
      <c r="D28" s="111" t="s">
        <v>12</v>
      </c>
      <c r="E28" s="91" t="s">
        <v>314</v>
      </c>
      <c r="F28" s="288">
        <v>-1000</v>
      </c>
      <c r="G28" s="307">
        <v>940682</v>
      </c>
      <c r="H28" s="308">
        <v>940105</v>
      </c>
      <c r="I28" s="308">
        <f>G28-H28</f>
        <v>577</v>
      </c>
      <c r="J28" s="308">
        <f>$F28*I28</f>
        <v>-577000</v>
      </c>
      <c r="K28" s="308">
        <f>J28/1000000</f>
        <v>-0.577</v>
      </c>
      <c r="L28" s="307">
        <v>813981</v>
      </c>
      <c r="M28" s="308">
        <v>813981</v>
      </c>
      <c r="N28" s="308">
        <f>L28-M28</f>
        <v>0</v>
      </c>
      <c r="O28" s="308">
        <f>$F28*N28</f>
        <v>0</v>
      </c>
      <c r="P28" s="308">
        <f>O28/1000000</f>
        <v>0</v>
      </c>
      <c r="Q28" s="439"/>
    </row>
    <row r="29" spans="2:17" ht="17.25" customHeight="1">
      <c r="B29" s="282" t="s">
        <v>474</v>
      </c>
      <c r="C29" s="281"/>
      <c r="D29" s="111"/>
      <c r="E29" s="91"/>
      <c r="F29" s="288"/>
      <c r="G29" s="307"/>
      <c r="H29" s="308"/>
      <c r="I29" s="308"/>
      <c r="J29" s="308"/>
      <c r="K29" s="308"/>
      <c r="L29" s="307"/>
      <c r="M29" s="308"/>
      <c r="N29" s="308"/>
      <c r="O29" s="308"/>
      <c r="P29" s="308"/>
      <c r="Q29" s="439"/>
    </row>
    <row r="30" spans="1:17" ht="17.25" customHeight="1">
      <c r="A30" s="245">
        <v>20</v>
      </c>
      <c r="B30" s="280" t="s">
        <v>14</v>
      </c>
      <c r="C30" s="281">
        <v>5128451</v>
      </c>
      <c r="D30" s="111" t="s">
        <v>12</v>
      </c>
      <c r="E30" s="91" t="s">
        <v>314</v>
      </c>
      <c r="F30" s="288">
        <v>-800</v>
      </c>
      <c r="G30" s="307">
        <v>42768</v>
      </c>
      <c r="H30" s="308">
        <v>38739</v>
      </c>
      <c r="I30" s="290">
        <f>G30-H30</f>
        <v>4029</v>
      </c>
      <c r="J30" s="290">
        <f>$F30*I30</f>
        <v>-3223200</v>
      </c>
      <c r="K30" s="290">
        <f>J30/1000000</f>
        <v>-3.2232</v>
      </c>
      <c r="L30" s="307">
        <v>1180</v>
      </c>
      <c r="M30" s="308">
        <v>1180</v>
      </c>
      <c r="N30" s="290">
        <f>L30-M30</f>
        <v>0</v>
      </c>
      <c r="O30" s="290">
        <f>$F30*N30</f>
        <v>0</v>
      </c>
      <c r="P30" s="290">
        <f>O30/1000000</f>
        <v>0</v>
      </c>
      <c r="Q30" s="439"/>
    </row>
    <row r="31" spans="1:17" ht="17.25" customHeight="1">
      <c r="A31" s="245">
        <v>21</v>
      </c>
      <c r="B31" s="280" t="s">
        <v>15</v>
      </c>
      <c r="C31" s="281">
        <v>5128459</v>
      </c>
      <c r="D31" s="111" t="s">
        <v>12</v>
      </c>
      <c r="E31" s="91" t="s">
        <v>314</v>
      </c>
      <c r="F31" s="288">
        <v>-800</v>
      </c>
      <c r="G31" s="307">
        <v>78593</v>
      </c>
      <c r="H31" s="308">
        <v>76503</v>
      </c>
      <c r="I31" s="290">
        <f>G31-H31</f>
        <v>2090</v>
      </c>
      <c r="J31" s="290">
        <f>$F31*I31</f>
        <v>-1672000</v>
      </c>
      <c r="K31" s="290">
        <f>J31/1000000</f>
        <v>-1.672</v>
      </c>
      <c r="L31" s="307">
        <v>998281</v>
      </c>
      <c r="M31" s="308">
        <v>998281</v>
      </c>
      <c r="N31" s="290">
        <f>L31-M31</f>
        <v>0</v>
      </c>
      <c r="O31" s="290">
        <f>$F31*N31</f>
        <v>0</v>
      </c>
      <c r="P31" s="290">
        <f>O31/1000000</f>
        <v>0</v>
      </c>
      <c r="Q31" s="439"/>
    </row>
    <row r="32" spans="1:17" ht="17.25" customHeight="1">
      <c r="A32" s="245"/>
      <c r="B32" s="259" t="s">
        <v>155</v>
      </c>
      <c r="C32" s="281"/>
      <c r="D32" s="80"/>
      <c r="E32" s="80"/>
      <c r="F32" s="288"/>
      <c r="G32" s="307"/>
      <c r="H32" s="308"/>
      <c r="I32" s="290"/>
      <c r="J32" s="290"/>
      <c r="K32" s="290"/>
      <c r="L32" s="307"/>
      <c r="M32" s="308"/>
      <c r="N32" s="290"/>
      <c r="O32" s="290"/>
      <c r="P32" s="290"/>
      <c r="Q32" s="426"/>
    </row>
    <row r="33" spans="1:17" ht="18.75" customHeight="1">
      <c r="A33" s="245">
        <v>22</v>
      </c>
      <c r="B33" s="280" t="s">
        <v>14</v>
      </c>
      <c r="C33" s="281">
        <v>5295151</v>
      </c>
      <c r="D33" s="111" t="s">
        <v>12</v>
      </c>
      <c r="E33" s="91" t="s">
        <v>314</v>
      </c>
      <c r="F33" s="288">
        <v>-1000</v>
      </c>
      <c r="G33" s="307">
        <v>952159</v>
      </c>
      <c r="H33" s="308">
        <v>952322</v>
      </c>
      <c r="I33" s="290">
        <f aca="true" t="shared" si="6" ref="I33:I43">G33-H33</f>
        <v>-163</v>
      </c>
      <c r="J33" s="290">
        <f aca="true" t="shared" si="7" ref="J33:J44">$F33*I33</f>
        <v>163000</v>
      </c>
      <c r="K33" s="290">
        <f aca="true" t="shared" si="8" ref="K33:K44">J33/1000000</f>
        <v>0.163</v>
      </c>
      <c r="L33" s="307">
        <v>960737</v>
      </c>
      <c r="M33" s="308">
        <v>960737</v>
      </c>
      <c r="N33" s="290">
        <f aca="true" t="shared" si="9" ref="N33:N42">L33-M33</f>
        <v>0</v>
      </c>
      <c r="O33" s="290">
        <f aca="true" t="shared" si="10" ref="O33:O42">$F33*N33</f>
        <v>0</v>
      </c>
      <c r="P33" s="290">
        <f aca="true" t="shared" si="11" ref="P33:P42">O33/1000000</f>
        <v>0</v>
      </c>
      <c r="Q33" s="434"/>
    </row>
    <row r="34" spans="1:17" ht="18.75" customHeight="1">
      <c r="A34" s="245"/>
      <c r="B34" s="280"/>
      <c r="C34" s="281"/>
      <c r="D34" s="111"/>
      <c r="E34" s="91"/>
      <c r="F34" s="288">
        <v>-1000</v>
      </c>
      <c r="G34" s="307">
        <v>958474</v>
      </c>
      <c r="H34" s="308">
        <v>958922</v>
      </c>
      <c r="I34" s="290">
        <f>G34-H34</f>
        <v>-448</v>
      </c>
      <c r="J34" s="290">
        <f>$F34*I34</f>
        <v>448000</v>
      </c>
      <c r="K34" s="290">
        <f>J34/1000000</f>
        <v>0.448</v>
      </c>
      <c r="L34" s="307"/>
      <c r="M34" s="308"/>
      <c r="N34" s="290"/>
      <c r="O34" s="290"/>
      <c r="P34" s="290"/>
      <c r="Q34" s="434"/>
    </row>
    <row r="35" spans="1:17" ht="17.25" customHeight="1">
      <c r="A35" s="245">
        <v>23</v>
      </c>
      <c r="B35" s="280" t="s">
        <v>15</v>
      </c>
      <c r="C35" s="281">
        <v>4865036</v>
      </c>
      <c r="D35" s="111" t="s">
        <v>12</v>
      </c>
      <c r="E35" s="91" t="s">
        <v>314</v>
      </c>
      <c r="F35" s="288">
        <v>-2000</v>
      </c>
      <c r="G35" s="307">
        <v>963744</v>
      </c>
      <c r="H35" s="308">
        <v>965629</v>
      </c>
      <c r="I35" s="290">
        <f>G35-H35</f>
        <v>-1885</v>
      </c>
      <c r="J35" s="290">
        <f>$F35*I35</f>
        <v>3770000</v>
      </c>
      <c r="K35" s="290">
        <f>J35/1000000</f>
        <v>3.77</v>
      </c>
      <c r="L35" s="307">
        <v>992251</v>
      </c>
      <c r="M35" s="308">
        <v>992251</v>
      </c>
      <c r="N35" s="290">
        <f>L35-M35</f>
        <v>0</v>
      </c>
      <c r="O35" s="290">
        <f>$F35*N35</f>
        <v>0</v>
      </c>
      <c r="P35" s="290">
        <f>O35/1000000</f>
        <v>0</v>
      </c>
      <c r="Q35" s="439"/>
    </row>
    <row r="36" spans="1:17" ht="15.75" customHeight="1">
      <c r="A36" s="245">
        <v>24</v>
      </c>
      <c r="B36" s="280" t="s">
        <v>16</v>
      </c>
      <c r="C36" s="281">
        <v>5295147</v>
      </c>
      <c r="D36" s="111" t="s">
        <v>12</v>
      </c>
      <c r="E36" s="91" t="s">
        <v>314</v>
      </c>
      <c r="F36" s="288">
        <v>-2000</v>
      </c>
      <c r="G36" s="307">
        <v>916820</v>
      </c>
      <c r="H36" s="308">
        <v>917516</v>
      </c>
      <c r="I36" s="290">
        <f t="shared" si="6"/>
        <v>-696</v>
      </c>
      <c r="J36" s="290">
        <f t="shared" si="7"/>
        <v>1392000</v>
      </c>
      <c r="K36" s="290">
        <f t="shared" si="8"/>
        <v>1.392</v>
      </c>
      <c r="L36" s="307">
        <v>983740</v>
      </c>
      <c r="M36" s="308">
        <v>983773</v>
      </c>
      <c r="N36" s="290">
        <f t="shared" si="9"/>
        <v>-33</v>
      </c>
      <c r="O36" s="290">
        <f t="shared" si="10"/>
        <v>66000</v>
      </c>
      <c r="P36" s="290">
        <f t="shared" si="11"/>
        <v>0.066</v>
      </c>
      <c r="Q36" s="439"/>
    </row>
    <row r="37" spans="1:17" ht="15.75" customHeight="1">
      <c r="A37" s="245">
        <v>25</v>
      </c>
      <c r="B37" s="261" t="s">
        <v>154</v>
      </c>
      <c r="C37" s="281">
        <v>4865001</v>
      </c>
      <c r="D37" s="80" t="s">
        <v>12</v>
      </c>
      <c r="E37" s="91" t="s">
        <v>314</v>
      </c>
      <c r="F37" s="288">
        <v>-1000</v>
      </c>
      <c r="G37" s="307">
        <v>10015</v>
      </c>
      <c r="H37" s="308">
        <v>10554</v>
      </c>
      <c r="I37" s="290">
        <f t="shared" si="6"/>
        <v>-539</v>
      </c>
      <c r="J37" s="290">
        <f t="shared" si="7"/>
        <v>539000</v>
      </c>
      <c r="K37" s="290">
        <f t="shared" si="8"/>
        <v>0.539</v>
      </c>
      <c r="L37" s="307">
        <v>997056</v>
      </c>
      <c r="M37" s="308">
        <v>997056</v>
      </c>
      <c r="N37" s="290">
        <f t="shared" si="9"/>
        <v>0</v>
      </c>
      <c r="O37" s="290">
        <f t="shared" si="10"/>
        <v>0</v>
      </c>
      <c r="P37" s="290">
        <f t="shared" si="11"/>
        <v>0</v>
      </c>
      <c r="Q37" s="669"/>
    </row>
    <row r="38" spans="2:17" ht="15.75" customHeight="1">
      <c r="B38" s="259" t="s">
        <v>432</v>
      </c>
      <c r="C38" s="281"/>
      <c r="D38" s="80"/>
      <c r="E38" s="91"/>
      <c r="F38" s="288"/>
      <c r="G38" s="307"/>
      <c r="H38" s="308"/>
      <c r="I38" s="290"/>
      <c r="J38" s="290"/>
      <c r="K38" s="290"/>
      <c r="L38" s="307"/>
      <c r="M38" s="308"/>
      <c r="N38" s="290"/>
      <c r="O38" s="290"/>
      <c r="P38" s="290"/>
      <c r="Q38" s="669"/>
    </row>
    <row r="39" spans="1:17" ht="15.75" customHeight="1">
      <c r="A39" s="245">
        <v>26</v>
      </c>
      <c r="B39" s="261" t="s">
        <v>433</v>
      </c>
      <c r="C39" s="281">
        <v>5295131</v>
      </c>
      <c r="D39" s="80" t="s">
        <v>12</v>
      </c>
      <c r="E39" s="91" t="s">
        <v>314</v>
      </c>
      <c r="F39" s="288">
        <v>-1000</v>
      </c>
      <c r="G39" s="307">
        <v>5400</v>
      </c>
      <c r="H39" s="308">
        <v>5412</v>
      </c>
      <c r="I39" s="290">
        <f t="shared" si="6"/>
        <v>-12</v>
      </c>
      <c r="J39" s="290">
        <f t="shared" si="7"/>
        <v>12000</v>
      </c>
      <c r="K39" s="290">
        <f t="shared" si="8"/>
        <v>0.012</v>
      </c>
      <c r="L39" s="307">
        <v>53</v>
      </c>
      <c r="M39" s="308">
        <v>53</v>
      </c>
      <c r="N39" s="290">
        <f t="shared" si="9"/>
        <v>0</v>
      </c>
      <c r="O39" s="290">
        <f t="shared" si="10"/>
        <v>0</v>
      </c>
      <c r="P39" s="290">
        <f t="shared" si="11"/>
        <v>0</v>
      </c>
      <c r="Q39" s="669"/>
    </row>
    <row r="40" spans="1:17" ht="15.75" customHeight="1">
      <c r="A40" s="245">
        <v>27</v>
      </c>
      <c r="B40" s="261" t="s">
        <v>434</v>
      </c>
      <c r="C40" s="281">
        <v>5295139</v>
      </c>
      <c r="D40" s="80" t="s">
        <v>12</v>
      </c>
      <c r="E40" s="91" t="s">
        <v>314</v>
      </c>
      <c r="F40" s="288">
        <v>-1000</v>
      </c>
      <c r="G40" s="307">
        <v>981319</v>
      </c>
      <c r="H40" s="308">
        <v>981409</v>
      </c>
      <c r="I40" s="290">
        <f t="shared" si="6"/>
        <v>-90</v>
      </c>
      <c r="J40" s="290">
        <f t="shared" si="7"/>
        <v>90000</v>
      </c>
      <c r="K40" s="290">
        <f t="shared" si="8"/>
        <v>0.09</v>
      </c>
      <c r="L40" s="307">
        <v>999981</v>
      </c>
      <c r="M40" s="308">
        <v>999981</v>
      </c>
      <c r="N40" s="290">
        <f t="shared" si="9"/>
        <v>0</v>
      </c>
      <c r="O40" s="290">
        <f t="shared" si="10"/>
        <v>0</v>
      </c>
      <c r="P40" s="290">
        <f t="shared" si="11"/>
        <v>0</v>
      </c>
      <c r="Q40" s="669"/>
    </row>
    <row r="41" spans="1:17" ht="15.75" customHeight="1">
      <c r="A41" s="245"/>
      <c r="B41" s="261"/>
      <c r="C41" s="281"/>
      <c r="D41" s="80"/>
      <c r="E41" s="91"/>
      <c r="F41" s="288">
        <v>-1000</v>
      </c>
      <c r="G41" s="307">
        <v>980530</v>
      </c>
      <c r="H41" s="308">
        <v>980469</v>
      </c>
      <c r="I41" s="290">
        <f t="shared" si="6"/>
        <v>61</v>
      </c>
      <c r="J41" s="290">
        <f t="shared" si="7"/>
        <v>-61000</v>
      </c>
      <c r="K41" s="290">
        <f t="shared" si="8"/>
        <v>-0.061</v>
      </c>
      <c r="L41" s="307"/>
      <c r="M41" s="308"/>
      <c r="N41" s="290"/>
      <c r="O41" s="290"/>
      <c r="P41" s="290"/>
      <c r="Q41" s="669"/>
    </row>
    <row r="42" spans="1:17" ht="15.75" customHeight="1">
      <c r="A42" s="245">
        <v>28</v>
      </c>
      <c r="B42" s="261" t="s">
        <v>435</v>
      </c>
      <c r="C42" s="281">
        <v>5295173</v>
      </c>
      <c r="D42" s="80" t="s">
        <v>12</v>
      </c>
      <c r="E42" s="91" t="s">
        <v>314</v>
      </c>
      <c r="F42" s="288">
        <v>-1000</v>
      </c>
      <c r="G42" s="307">
        <v>196915</v>
      </c>
      <c r="H42" s="308">
        <v>196420</v>
      </c>
      <c r="I42" s="290">
        <f t="shared" si="6"/>
        <v>495</v>
      </c>
      <c r="J42" s="290">
        <f t="shared" si="7"/>
        <v>-495000</v>
      </c>
      <c r="K42" s="290">
        <f t="shared" si="8"/>
        <v>-0.495</v>
      </c>
      <c r="L42" s="307">
        <v>81668</v>
      </c>
      <c r="M42" s="308">
        <v>81668</v>
      </c>
      <c r="N42" s="290">
        <f t="shared" si="9"/>
        <v>0</v>
      </c>
      <c r="O42" s="290">
        <f t="shared" si="10"/>
        <v>0</v>
      </c>
      <c r="P42" s="290">
        <f t="shared" si="11"/>
        <v>0</v>
      </c>
      <c r="Q42" s="669"/>
    </row>
    <row r="43" spans="1:17" ht="15.75" customHeight="1">
      <c r="A43" s="245"/>
      <c r="B43" s="261"/>
      <c r="C43" s="281"/>
      <c r="D43" s="80"/>
      <c r="E43" s="91"/>
      <c r="F43" s="288">
        <v>-1000</v>
      </c>
      <c r="G43" s="307">
        <v>196184</v>
      </c>
      <c r="H43" s="308">
        <v>194441</v>
      </c>
      <c r="I43" s="290">
        <f t="shared" si="6"/>
        <v>1743</v>
      </c>
      <c r="J43" s="290">
        <f t="shared" si="7"/>
        <v>-1743000</v>
      </c>
      <c r="K43" s="290">
        <f t="shared" si="8"/>
        <v>-1.743</v>
      </c>
      <c r="L43" s="307"/>
      <c r="M43" s="308"/>
      <c r="N43" s="290"/>
      <c r="O43" s="290"/>
      <c r="P43" s="290"/>
      <c r="Q43" s="669"/>
    </row>
    <row r="44" spans="1:17" ht="15.75" customHeight="1">
      <c r="A44" s="245"/>
      <c r="B44" s="261"/>
      <c r="C44" s="281"/>
      <c r="D44" s="80"/>
      <c r="E44" s="91"/>
      <c r="F44" s="288">
        <v>1000</v>
      </c>
      <c r="G44" s="307"/>
      <c r="H44" s="308"/>
      <c r="I44" s="290"/>
      <c r="J44" s="290"/>
      <c r="K44" s="290">
        <v>0.088</v>
      </c>
      <c r="L44" s="307"/>
      <c r="M44" s="308"/>
      <c r="N44" s="290"/>
      <c r="O44" s="290"/>
      <c r="P44" s="290"/>
      <c r="Q44" s="669" t="s">
        <v>469</v>
      </c>
    </row>
    <row r="45" spans="1:17" ht="15.75" customHeight="1">
      <c r="A45" s="245">
        <v>29</v>
      </c>
      <c r="B45" s="261" t="s">
        <v>436</v>
      </c>
      <c r="C45" s="281">
        <v>5100228</v>
      </c>
      <c r="D45" s="80" t="s">
        <v>12</v>
      </c>
      <c r="E45" s="91" t="s">
        <v>314</v>
      </c>
      <c r="F45" s="288">
        <v>-1000</v>
      </c>
      <c r="G45" s="307">
        <v>1143</v>
      </c>
      <c r="H45" s="308">
        <v>169</v>
      </c>
      <c r="I45" s="290">
        <f>G45-H45</f>
        <v>974</v>
      </c>
      <c r="J45" s="290">
        <f>$F45*I45</f>
        <v>-974000</v>
      </c>
      <c r="K45" s="290">
        <f>J45/1000000</f>
        <v>-0.974</v>
      </c>
      <c r="L45" s="307">
        <v>0</v>
      </c>
      <c r="M45" s="308">
        <v>0</v>
      </c>
      <c r="N45" s="290">
        <f>L45-M45</f>
        <v>0</v>
      </c>
      <c r="O45" s="290">
        <f>$F45*N45</f>
        <v>0</v>
      </c>
      <c r="P45" s="290">
        <f>O45/1000000</f>
        <v>0</v>
      </c>
      <c r="Q45" s="669"/>
    </row>
    <row r="46" spans="1:17" ht="17.25" customHeight="1">
      <c r="A46" s="245"/>
      <c r="B46" s="282" t="s">
        <v>156</v>
      </c>
      <c r="C46" s="281"/>
      <c r="D46" s="111"/>
      <c r="E46" s="111"/>
      <c r="F46" s="288"/>
      <c r="G46" s="307"/>
      <c r="H46" s="308"/>
      <c r="I46" s="290"/>
      <c r="J46" s="290"/>
      <c r="K46" s="290"/>
      <c r="L46" s="307"/>
      <c r="M46" s="308"/>
      <c r="N46" s="290"/>
      <c r="O46" s="290"/>
      <c r="P46" s="290"/>
      <c r="Q46" s="426"/>
    </row>
    <row r="47" spans="2:17" ht="19.5" customHeight="1">
      <c r="B47" s="282" t="s">
        <v>37</v>
      </c>
      <c r="C47" s="281"/>
      <c r="D47" s="111"/>
      <c r="E47" s="111"/>
      <c r="F47" s="288"/>
      <c r="G47" s="307"/>
      <c r="H47" s="308"/>
      <c r="I47" s="290"/>
      <c r="J47" s="290"/>
      <c r="K47" s="290"/>
      <c r="L47" s="307"/>
      <c r="M47" s="308"/>
      <c r="N47" s="290"/>
      <c r="O47" s="290"/>
      <c r="P47" s="290"/>
      <c r="Q47" s="426"/>
    </row>
    <row r="48" spans="1:17" ht="22.5" customHeight="1">
      <c r="A48" s="245">
        <v>30</v>
      </c>
      <c r="B48" s="280" t="s">
        <v>157</v>
      </c>
      <c r="C48" s="281">
        <v>4864787</v>
      </c>
      <c r="D48" s="111" t="s">
        <v>12</v>
      </c>
      <c r="E48" s="91" t="s">
        <v>314</v>
      </c>
      <c r="F48" s="288">
        <v>800</v>
      </c>
      <c r="G48" s="307">
        <v>346</v>
      </c>
      <c r="H48" s="308">
        <v>346</v>
      </c>
      <c r="I48" s="290">
        <f>G48-H48</f>
        <v>0</v>
      </c>
      <c r="J48" s="290">
        <f>$F48*I48</f>
        <v>0</v>
      </c>
      <c r="K48" s="290">
        <f>J48/1000000</f>
        <v>0</v>
      </c>
      <c r="L48" s="307">
        <v>628</v>
      </c>
      <c r="M48" s="308">
        <v>628</v>
      </c>
      <c r="N48" s="290">
        <f>L48-M48</f>
        <v>0</v>
      </c>
      <c r="O48" s="290">
        <f>$F48*N48</f>
        <v>0</v>
      </c>
      <c r="P48" s="290">
        <f>O48/1000000</f>
        <v>0</v>
      </c>
      <c r="Q48" s="426"/>
    </row>
    <row r="49" spans="1:17" ht="15.75" customHeight="1">
      <c r="A49" s="245"/>
      <c r="B49" s="259" t="s">
        <v>158</v>
      </c>
      <c r="C49" s="281"/>
      <c r="D49" s="80"/>
      <c r="E49" s="80"/>
      <c r="F49" s="288"/>
      <c r="G49" s="307"/>
      <c r="H49" s="308"/>
      <c r="I49" s="290"/>
      <c r="J49" s="290"/>
      <c r="K49" s="290"/>
      <c r="L49" s="307"/>
      <c r="M49" s="308"/>
      <c r="N49" s="290"/>
      <c r="O49" s="290"/>
      <c r="P49" s="290"/>
      <c r="Q49" s="426"/>
    </row>
    <row r="50" spans="1:17" ht="15.75" customHeight="1">
      <c r="A50" s="245">
        <v>31</v>
      </c>
      <c r="B50" s="261" t="s">
        <v>14</v>
      </c>
      <c r="C50" s="281">
        <v>5269210</v>
      </c>
      <c r="D50" s="80" t="s">
        <v>12</v>
      </c>
      <c r="E50" s="91" t="s">
        <v>314</v>
      </c>
      <c r="F50" s="288">
        <v>-1000</v>
      </c>
      <c r="G50" s="307">
        <v>946522</v>
      </c>
      <c r="H50" s="308">
        <v>947370</v>
      </c>
      <c r="I50" s="290">
        <f>G50-H50</f>
        <v>-848</v>
      </c>
      <c r="J50" s="290">
        <f>$F50*I50</f>
        <v>848000</v>
      </c>
      <c r="K50" s="290">
        <f>J50/1000000</f>
        <v>0.848</v>
      </c>
      <c r="L50" s="307">
        <v>965531</v>
      </c>
      <c r="M50" s="308">
        <v>965531</v>
      </c>
      <c r="N50" s="290">
        <f>L50-M50</f>
        <v>0</v>
      </c>
      <c r="O50" s="290">
        <f>$F50*N50</f>
        <v>0</v>
      </c>
      <c r="P50" s="290">
        <f>O50/1000000</f>
        <v>0</v>
      </c>
      <c r="Q50" s="426"/>
    </row>
    <row r="51" spans="1:17" ht="15.75" customHeight="1">
      <c r="A51" s="245">
        <v>32</v>
      </c>
      <c r="B51" s="280" t="s">
        <v>15</v>
      </c>
      <c r="C51" s="281">
        <v>5269211</v>
      </c>
      <c r="D51" s="111" t="s">
        <v>12</v>
      </c>
      <c r="E51" s="91" t="s">
        <v>314</v>
      </c>
      <c r="F51" s="288">
        <v>-1000</v>
      </c>
      <c r="G51" s="307">
        <v>978903</v>
      </c>
      <c r="H51" s="308">
        <v>979008</v>
      </c>
      <c r="I51" s="290">
        <f>G51-H51</f>
        <v>-105</v>
      </c>
      <c r="J51" s="290">
        <f>$F51*I51</f>
        <v>105000</v>
      </c>
      <c r="K51" s="290">
        <f>J51/1000000</f>
        <v>0.105</v>
      </c>
      <c r="L51" s="307">
        <v>984010</v>
      </c>
      <c r="M51" s="308">
        <v>984010</v>
      </c>
      <c r="N51" s="290">
        <f>L51-M51</f>
        <v>0</v>
      </c>
      <c r="O51" s="290">
        <f>$F51*N51</f>
        <v>0</v>
      </c>
      <c r="P51" s="290">
        <f>O51/1000000</f>
        <v>0</v>
      </c>
      <c r="Q51" s="627"/>
    </row>
    <row r="52" spans="1:17" ht="15.75" customHeight="1">
      <c r="A52" s="245">
        <v>33</v>
      </c>
      <c r="B52" s="280" t="s">
        <v>16</v>
      </c>
      <c r="C52" s="281">
        <v>5269209</v>
      </c>
      <c r="D52" s="111" t="s">
        <v>12</v>
      </c>
      <c r="E52" s="91" t="s">
        <v>314</v>
      </c>
      <c r="F52" s="288">
        <v>-1000</v>
      </c>
      <c r="G52" s="307">
        <v>86046</v>
      </c>
      <c r="H52" s="308">
        <v>83343</v>
      </c>
      <c r="I52" s="290">
        <f>G52-H52</f>
        <v>2703</v>
      </c>
      <c r="J52" s="290">
        <f>$F52*I52</f>
        <v>-2703000</v>
      </c>
      <c r="K52" s="290">
        <f>J52/1000000</f>
        <v>-2.703</v>
      </c>
      <c r="L52" s="307">
        <v>985605</v>
      </c>
      <c r="M52" s="308">
        <v>985605</v>
      </c>
      <c r="N52" s="290">
        <f>L52-M52</f>
        <v>0</v>
      </c>
      <c r="O52" s="290">
        <f>$F52*N52</f>
        <v>0</v>
      </c>
      <c r="P52" s="290">
        <f>O52/1000000</f>
        <v>0</v>
      </c>
      <c r="Q52" s="627"/>
    </row>
    <row r="53" spans="1:17" ht="15.75" customHeight="1">
      <c r="A53" s="260"/>
      <c r="B53" s="280"/>
      <c r="C53" s="281"/>
      <c r="D53" s="111"/>
      <c r="E53" s="91"/>
      <c r="F53" s="288">
        <v>-1000</v>
      </c>
      <c r="G53" s="307">
        <v>80608</v>
      </c>
      <c r="H53" s="308">
        <v>80608</v>
      </c>
      <c r="I53" s="290">
        <f>G53-H53</f>
        <v>0</v>
      </c>
      <c r="J53" s="290">
        <f>$F53*I53</f>
        <v>0</v>
      </c>
      <c r="K53" s="290">
        <f>J53/1000000</f>
        <v>0</v>
      </c>
      <c r="L53" s="307"/>
      <c r="M53" s="308"/>
      <c r="N53" s="290"/>
      <c r="O53" s="290"/>
      <c r="P53" s="290"/>
      <c r="Q53" s="627"/>
    </row>
    <row r="54" spans="2:17" ht="22.5" customHeight="1">
      <c r="B54" s="259" t="s">
        <v>441</v>
      </c>
      <c r="C54" s="281"/>
      <c r="D54" s="111"/>
      <c r="E54" s="91"/>
      <c r="F54" s="288"/>
      <c r="G54" s="307"/>
      <c r="H54" s="308"/>
      <c r="I54" s="290"/>
      <c r="J54" s="290"/>
      <c r="K54" s="290"/>
      <c r="L54" s="307"/>
      <c r="M54" s="308"/>
      <c r="N54" s="290"/>
      <c r="O54" s="290"/>
      <c r="P54" s="290"/>
      <c r="Q54" s="627"/>
    </row>
    <row r="55" spans="1:17" ht="22.5" customHeight="1">
      <c r="A55" s="245">
        <v>34</v>
      </c>
      <c r="B55" s="261" t="s">
        <v>435</v>
      </c>
      <c r="C55" s="281">
        <v>5128460</v>
      </c>
      <c r="D55" s="80" t="s">
        <v>12</v>
      </c>
      <c r="E55" s="91" t="s">
        <v>314</v>
      </c>
      <c r="F55" s="288">
        <v>-800</v>
      </c>
      <c r="G55" s="307">
        <v>28207</v>
      </c>
      <c r="H55" s="308">
        <v>27029</v>
      </c>
      <c r="I55" s="290">
        <f>G55-H55</f>
        <v>1178</v>
      </c>
      <c r="J55" s="290">
        <f>$F55*I55</f>
        <v>-942400</v>
      </c>
      <c r="K55" s="290">
        <f>J55/1000000</f>
        <v>-0.9424</v>
      </c>
      <c r="L55" s="307">
        <v>999017</v>
      </c>
      <c r="M55" s="308">
        <v>999017</v>
      </c>
      <c r="N55" s="290">
        <f>L55-M55</f>
        <v>0</v>
      </c>
      <c r="O55" s="290">
        <f>$F55*N55</f>
        <v>0</v>
      </c>
      <c r="P55" s="290">
        <f>O55/1000000</f>
        <v>0</v>
      </c>
      <c r="Q55" s="627"/>
    </row>
    <row r="56" spans="1:17" ht="22.5" customHeight="1">
      <c r="A56" s="245">
        <v>35</v>
      </c>
      <c r="B56" s="261" t="s">
        <v>436</v>
      </c>
      <c r="C56" s="281">
        <v>5295149</v>
      </c>
      <c r="D56" s="80" t="s">
        <v>12</v>
      </c>
      <c r="E56" s="91" t="s">
        <v>314</v>
      </c>
      <c r="F56" s="288">
        <v>-1600</v>
      </c>
      <c r="G56" s="307">
        <v>47788</v>
      </c>
      <c r="H56" s="308">
        <v>47181</v>
      </c>
      <c r="I56" s="290">
        <f>G56-H56</f>
        <v>607</v>
      </c>
      <c r="J56" s="290">
        <f>$F56*I56</f>
        <v>-971200</v>
      </c>
      <c r="K56" s="290">
        <f>J56/1000000</f>
        <v>-0.9712</v>
      </c>
      <c r="L56" s="307">
        <v>978836</v>
      </c>
      <c r="M56" s="308">
        <v>978836</v>
      </c>
      <c r="N56" s="290">
        <f>L56-M56</f>
        <v>0</v>
      </c>
      <c r="O56" s="290">
        <f>$F56*N56</f>
        <v>0</v>
      </c>
      <c r="P56" s="290">
        <f>O56/1000000</f>
        <v>0</v>
      </c>
      <c r="Q56" s="627"/>
    </row>
    <row r="57" spans="2:17" ht="18.75" customHeight="1">
      <c r="B57" s="282" t="s">
        <v>159</v>
      </c>
      <c r="C57" s="281"/>
      <c r="D57" s="111"/>
      <c r="E57" s="111"/>
      <c r="F57" s="286"/>
      <c r="G57" s="307"/>
      <c r="H57" s="308"/>
      <c r="I57" s="290"/>
      <c r="J57" s="290"/>
      <c r="K57" s="290"/>
      <c r="L57" s="307"/>
      <c r="M57" s="308"/>
      <c r="N57" s="290"/>
      <c r="O57" s="290"/>
      <c r="P57" s="290"/>
      <c r="Q57" s="426"/>
    </row>
    <row r="58" spans="1:17" ht="22.5" customHeight="1">
      <c r="A58" s="245">
        <v>36</v>
      </c>
      <c r="B58" s="280" t="s">
        <v>391</v>
      </c>
      <c r="C58" s="281">
        <v>4865010</v>
      </c>
      <c r="D58" s="111" t="s">
        <v>12</v>
      </c>
      <c r="E58" s="91" t="s">
        <v>314</v>
      </c>
      <c r="F58" s="288">
        <v>-2000</v>
      </c>
      <c r="G58" s="307">
        <v>997435</v>
      </c>
      <c r="H58" s="308">
        <v>997421</v>
      </c>
      <c r="I58" s="290">
        <f>G58-H58</f>
        <v>14</v>
      </c>
      <c r="J58" s="290">
        <f>$F58*I58</f>
        <v>-28000</v>
      </c>
      <c r="K58" s="290">
        <f>J58/1000000</f>
        <v>-0.028</v>
      </c>
      <c r="L58" s="307">
        <v>984284</v>
      </c>
      <c r="M58" s="308">
        <v>984291</v>
      </c>
      <c r="N58" s="290">
        <f>L58-M58</f>
        <v>-7</v>
      </c>
      <c r="O58" s="290">
        <f>$F58*N58</f>
        <v>14000</v>
      </c>
      <c r="P58" s="290">
        <f>O58/1000000</f>
        <v>0.014</v>
      </c>
      <c r="Q58" s="426"/>
    </row>
    <row r="59" spans="1:17" ht="22.5" customHeight="1">
      <c r="A59" s="245">
        <v>37</v>
      </c>
      <c r="B59" s="280" t="s">
        <v>392</v>
      </c>
      <c r="C59" s="281">
        <v>5128458</v>
      </c>
      <c r="D59" s="111" t="s">
        <v>12</v>
      </c>
      <c r="E59" s="91" t="s">
        <v>314</v>
      </c>
      <c r="F59" s="288">
        <v>-500</v>
      </c>
      <c r="G59" s="307">
        <v>6546</v>
      </c>
      <c r="H59" s="308">
        <v>6667</v>
      </c>
      <c r="I59" s="290">
        <f>G59-H59</f>
        <v>-121</v>
      </c>
      <c r="J59" s="290">
        <f>$F59*I59</f>
        <v>60500</v>
      </c>
      <c r="K59" s="290">
        <f>J59/1000000</f>
        <v>0.0605</v>
      </c>
      <c r="L59" s="307">
        <v>989696</v>
      </c>
      <c r="M59" s="308">
        <v>989696</v>
      </c>
      <c r="N59" s="290">
        <f>L59-M59</f>
        <v>0</v>
      </c>
      <c r="O59" s="290">
        <f>$F59*N59</f>
        <v>0</v>
      </c>
      <c r="P59" s="290">
        <f>O59/1000000</f>
        <v>0</v>
      </c>
      <c r="Q59" s="426"/>
    </row>
    <row r="60" spans="1:17" ht="22.5" customHeight="1">
      <c r="A60" s="260">
        <v>38</v>
      </c>
      <c r="B60" s="261" t="s">
        <v>393</v>
      </c>
      <c r="C60" s="281">
        <v>4864933</v>
      </c>
      <c r="D60" s="80" t="s">
        <v>12</v>
      </c>
      <c r="E60" s="91" t="s">
        <v>314</v>
      </c>
      <c r="F60" s="288">
        <v>-1000</v>
      </c>
      <c r="G60" s="307">
        <v>22480</v>
      </c>
      <c r="H60" s="308">
        <v>22448</v>
      </c>
      <c r="I60" s="290">
        <f>G60-H60</f>
        <v>32</v>
      </c>
      <c r="J60" s="290">
        <f>$F60*I60</f>
        <v>-32000</v>
      </c>
      <c r="K60" s="290">
        <f>J60/1000000</f>
        <v>-0.032</v>
      </c>
      <c r="L60" s="307">
        <v>31770</v>
      </c>
      <c r="M60" s="308">
        <v>31771</v>
      </c>
      <c r="N60" s="290">
        <f>L60-M60</f>
        <v>-1</v>
      </c>
      <c r="O60" s="290">
        <f>$F60*N60</f>
        <v>1000</v>
      </c>
      <c r="P60" s="290">
        <f>O60/1000000</f>
        <v>0.001</v>
      </c>
      <c r="Q60" s="426"/>
    </row>
    <row r="61" spans="1:17" ht="22.5" customHeight="1">
      <c r="A61" s="260">
        <v>39</v>
      </c>
      <c r="B61" s="280" t="s">
        <v>394</v>
      </c>
      <c r="C61" s="281">
        <v>4864904</v>
      </c>
      <c r="D61" s="111" t="s">
        <v>12</v>
      </c>
      <c r="E61" s="91" t="s">
        <v>314</v>
      </c>
      <c r="F61" s="288">
        <v>-1000</v>
      </c>
      <c r="G61" s="307">
        <v>2691</v>
      </c>
      <c r="H61" s="308">
        <v>2468</v>
      </c>
      <c r="I61" s="290">
        <f>G61-H61</f>
        <v>223</v>
      </c>
      <c r="J61" s="290">
        <f>$F61*I61</f>
        <v>-223000</v>
      </c>
      <c r="K61" s="290">
        <f>J61/1000000</f>
        <v>-0.223</v>
      </c>
      <c r="L61" s="307">
        <v>996435</v>
      </c>
      <c r="M61" s="308">
        <v>996436</v>
      </c>
      <c r="N61" s="290">
        <f>L61-M61</f>
        <v>-1</v>
      </c>
      <c r="O61" s="290">
        <f>$F61*N61</f>
        <v>1000</v>
      </c>
      <c r="P61" s="290">
        <f>O61/1000000</f>
        <v>0.001</v>
      </c>
      <c r="Q61" s="426"/>
    </row>
    <row r="62" spans="1:17" ht="22.5" customHeight="1">
      <c r="A62" s="260">
        <v>40</v>
      </c>
      <c r="B62" s="280" t="s">
        <v>395</v>
      </c>
      <c r="C62" s="281">
        <v>4864942</v>
      </c>
      <c r="D62" s="111" t="s">
        <v>12</v>
      </c>
      <c r="E62" s="91" t="s">
        <v>314</v>
      </c>
      <c r="F62" s="290">
        <v>-1000</v>
      </c>
      <c r="G62" s="307">
        <v>843</v>
      </c>
      <c r="H62" s="308">
        <v>815</v>
      </c>
      <c r="I62" s="290">
        <f>G62-H62</f>
        <v>28</v>
      </c>
      <c r="J62" s="290">
        <f>$F62*I62</f>
        <v>-28000</v>
      </c>
      <c r="K62" s="290">
        <f>J62/1000000</f>
        <v>-0.028</v>
      </c>
      <c r="L62" s="307">
        <v>999916</v>
      </c>
      <c r="M62" s="308">
        <v>999971</v>
      </c>
      <c r="N62" s="290">
        <f>L62-M62</f>
        <v>-55</v>
      </c>
      <c r="O62" s="290">
        <f>$F62*N62</f>
        <v>55000</v>
      </c>
      <c r="P62" s="290">
        <f>O62/1000000</f>
        <v>0.055</v>
      </c>
      <c r="Q62" s="426"/>
    </row>
    <row r="63" spans="1:17" ht="18" customHeight="1" thickBot="1">
      <c r="A63" s="362" t="s">
        <v>308</v>
      </c>
      <c r="B63" s="283"/>
      <c r="C63" s="284"/>
      <c r="D63" s="237"/>
      <c r="E63" s="238"/>
      <c r="F63" s="288"/>
      <c r="G63" s="412"/>
      <c r="H63" s="413"/>
      <c r="I63" s="294"/>
      <c r="J63" s="294"/>
      <c r="K63" s="294"/>
      <c r="L63" s="412"/>
      <c r="M63" s="413"/>
      <c r="N63" s="294"/>
      <c r="O63" s="294"/>
      <c r="P63" s="526" t="str">
        <f>NDPL!$Q$1</f>
        <v>MARCH-2021</v>
      </c>
      <c r="Q63" s="526"/>
    </row>
    <row r="64" spans="1:17" ht="13.5" customHeight="1" thickTop="1">
      <c r="A64" s="256"/>
      <c r="B64" s="259" t="s">
        <v>160</v>
      </c>
      <c r="C64" s="281"/>
      <c r="D64" s="80"/>
      <c r="E64" s="80"/>
      <c r="F64" s="375"/>
      <c r="G64" s="307"/>
      <c r="H64" s="308"/>
      <c r="I64" s="290"/>
      <c r="J64" s="290"/>
      <c r="K64" s="290"/>
      <c r="L64" s="307"/>
      <c r="M64" s="308"/>
      <c r="N64" s="290"/>
      <c r="O64" s="290"/>
      <c r="P64" s="290"/>
      <c r="Q64" s="414"/>
    </row>
    <row r="65" spans="1:17" ht="13.5" customHeight="1">
      <c r="A65" s="245">
        <v>41</v>
      </c>
      <c r="B65" s="280" t="s">
        <v>14</v>
      </c>
      <c r="C65" s="281">
        <v>4864962</v>
      </c>
      <c r="D65" s="111" t="s">
        <v>12</v>
      </c>
      <c r="E65" s="91" t="s">
        <v>314</v>
      </c>
      <c r="F65" s="288">
        <v>-1000</v>
      </c>
      <c r="G65" s="307">
        <v>50705</v>
      </c>
      <c r="H65" s="308">
        <v>50042</v>
      </c>
      <c r="I65" s="290">
        <f>G65-H65</f>
        <v>663</v>
      </c>
      <c r="J65" s="290">
        <f>$F65*I65</f>
        <v>-663000</v>
      </c>
      <c r="K65" s="290">
        <f>J65/1000000</f>
        <v>-0.663</v>
      </c>
      <c r="L65" s="307">
        <v>999526</v>
      </c>
      <c r="M65" s="308">
        <v>999526</v>
      </c>
      <c r="N65" s="290">
        <f>L65-M65</f>
        <v>0</v>
      </c>
      <c r="O65" s="290">
        <f>$F65*N65</f>
        <v>0</v>
      </c>
      <c r="P65" s="290">
        <f>O65/1000000</f>
        <v>0</v>
      </c>
      <c r="Q65" s="425"/>
    </row>
    <row r="66" spans="1:17" ht="13.5" customHeight="1">
      <c r="A66" s="245">
        <v>42</v>
      </c>
      <c r="B66" s="280" t="s">
        <v>15</v>
      </c>
      <c r="C66" s="281">
        <v>4865038</v>
      </c>
      <c r="D66" s="111" t="s">
        <v>12</v>
      </c>
      <c r="E66" s="91" t="s">
        <v>314</v>
      </c>
      <c r="F66" s="288">
        <v>-1000</v>
      </c>
      <c r="G66" s="307">
        <v>11591</v>
      </c>
      <c r="H66" s="308">
        <v>11316</v>
      </c>
      <c r="I66" s="290">
        <f>G66-H66</f>
        <v>275</v>
      </c>
      <c r="J66" s="290">
        <f>$F66*I66</f>
        <v>-275000</v>
      </c>
      <c r="K66" s="290">
        <f>J66/1000000</f>
        <v>-0.275</v>
      </c>
      <c r="L66" s="307">
        <v>83</v>
      </c>
      <c r="M66" s="308">
        <v>78</v>
      </c>
      <c r="N66" s="290">
        <f>L66-M66</f>
        <v>5</v>
      </c>
      <c r="O66" s="290">
        <f>$F66*N66</f>
        <v>-5000</v>
      </c>
      <c r="P66" s="290">
        <f>O66/1000000</f>
        <v>-0.005</v>
      </c>
      <c r="Q66" s="414"/>
    </row>
    <row r="67" spans="1:17" s="797" customFormat="1" ht="13.5" customHeight="1">
      <c r="A67" s="787">
        <v>43</v>
      </c>
      <c r="B67" s="788" t="s">
        <v>16</v>
      </c>
      <c r="C67" s="789">
        <v>5295165</v>
      </c>
      <c r="D67" s="790" t="s">
        <v>12</v>
      </c>
      <c r="E67" s="791" t="s">
        <v>314</v>
      </c>
      <c r="F67" s="792">
        <v>-1000</v>
      </c>
      <c r="G67" s="793">
        <v>7150</v>
      </c>
      <c r="H67" s="794">
        <v>6807</v>
      </c>
      <c r="I67" s="795">
        <f>G67-H67</f>
        <v>343</v>
      </c>
      <c r="J67" s="795">
        <f>$F67*I67</f>
        <v>-343000</v>
      </c>
      <c r="K67" s="795">
        <f>J67/1000000</f>
        <v>-0.343</v>
      </c>
      <c r="L67" s="793">
        <v>999546</v>
      </c>
      <c r="M67" s="794">
        <v>999546</v>
      </c>
      <c r="N67" s="795">
        <f>L67-M67</f>
        <v>0</v>
      </c>
      <c r="O67" s="795">
        <f>$F67*N67</f>
        <v>0</v>
      </c>
      <c r="P67" s="795">
        <f>O67/1000000</f>
        <v>0</v>
      </c>
      <c r="Q67" s="796"/>
    </row>
    <row r="68" spans="2:17" ht="13.5" customHeight="1">
      <c r="B68" s="282" t="s">
        <v>161</v>
      </c>
      <c r="C68" s="281"/>
      <c r="D68" s="111"/>
      <c r="E68" s="111"/>
      <c r="F68" s="288"/>
      <c r="G68" s="307"/>
      <c r="H68" s="308"/>
      <c r="I68" s="290"/>
      <c r="J68" s="290"/>
      <c r="K68" s="290"/>
      <c r="L68" s="307"/>
      <c r="M68" s="308"/>
      <c r="N68" s="290"/>
      <c r="O68" s="290"/>
      <c r="P68" s="290"/>
      <c r="Q68" s="414"/>
    </row>
    <row r="69" spans="1:17" ht="13.5" customHeight="1">
      <c r="A69" s="245">
        <v>44</v>
      </c>
      <c r="B69" s="280" t="s">
        <v>14</v>
      </c>
      <c r="C69" s="281">
        <v>4864928</v>
      </c>
      <c r="D69" s="111" t="s">
        <v>12</v>
      </c>
      <c r="E69" s="91" t="s">
        <v>314</v>
      </c>
      <c r="F69" s="288">
        <v>-1000</v>
      </c>
      <c r="G69" s="307">
        <v>5266</v>
      </c>
      <c r="H69" s="308">
        <v>5266</v>
      </c>
      <c r="I69" s="290">
        <f aca="true" t="shared" si="12" ref="I69:I74">G69-H69</f>
        <v>0</v>
      </c>
      <c r="J69" s="290">
        <f aca="true" t="shared" si="13" ref="J69:J74">$F69*I69</f>
        <v>0</v>
      </c>
      <c r="K69" s="290">
        <f aca="true" t="shared" si="14" ref="K69:K74">J69/1000000</f>
        <v>0</v>
      </c>
      <c r="L69" s="307">
        <v>239</v>
      </c>
      <c r="M69" s="308">
        <v>239</v>
      </c>
      <c r="N69" s="290">
        <f>L69-M69</f>
        <v>0</v>
      </c>
      <c r="O69" s="290">
        <f>$F69*N69</f>
        <v>0</v>
      </c>
      <c r="P69" s="290">
        <f>O69/1000000</f>
        <v>0</v>
      </c>
      <c r="Q69" s="414"/>
    </row>
    <row r="70" spans="1:17" ht="13.5" customHeight="1">
      <c r="A70" s="245">
        <v>45</v>
      </c>
      <c r="B70" s="280" t="s">
        <v>15</v>
      </c>
      <c r="C70" s="281">
        <v>4864967</v>
      </c>
      <c r="D70" s="111" t="s">
        <v>12</v>
      </c>
      <c r="E70" s="91" t="s">
        <v>314</v>
      </c>
      <c r="F70" s="288">
        <v>-1000</v>
      </c>
      <c r="G70" s="307">
        <v>6904</v>
      </c>
      <c r="H70" s="308">
        <v>5571</v>
      </c>
      <c r="I70" s="290">
        <f t="shared" si="12"/>
        <v>1333</v>
      </c>
      <c r="J70" s="290">
        <f t="shared" si="13"/>
        <v>-1333000</v>
      </c>
      <c r="K70" s="290">
        <f t="shared" si="14"/>
        <v>-1.333</v>
      </c>
      <c r="L70" s="307">
        <v>924906</v>
      </c>
      <c r="M70" s="308">
        <v>924906</v>
      </c>
      <c r="N70" s="290">
        <f>L70-M70</f>
        <v>0</v>
      </c>
      <c r="O70" s="290">
        <f>$F70*N70</f>
        <v>0</v>
      </c>
      <c r="P70" s="290">
        <f>O70/1000000</f>
        <v>0</v>
      </c>
      <c r="Q70" s="414"/>
    </row>
    <row r="71" spans="1:17" ht="13.5" customHeight="1">
      <c r="A71" s="245">
        <v>46</v>
      </c>
      <c r="B71" s="280" t="s">
        <v>16</v>
      </c>
      <c r="C71" s="281">
        <v>5295144</v>
      </c>
      <c r="D71" s="111" t="s">
        <v>12</v>
      </c>
      <c r="E71" s="91" t="s">
        <v>314</v>
      </c>
      <c r="F71" s="288">
        <v>-1000</v>
      </c>
      <c r="G71" s="307">
        <v>60829</v>
      </c>
      <c r="H71" s="308">
        <v>59738</v>
      </c>
      <c r="I71" s="290">
        <f t="shared" si="12"/>
        <v>1091</v>
      </c>
      <c r="J71" s="290">
        <f t="shared" si="13"/>
        <v>-1091000</v>
      </c>
      <c r="K71" s="290">
        <f t="shared" si="14"/>
        <v>-1.091</v>
      </c>
      <c r="L71" s="307">
        <v>9853</v>
      </c>
      <c r="M71" s="308">
        <v>9853</v>
      </c>
      <c r="N71" s="290">
        <f>L71-M71</f>
        <v>0</v>
      </c>
      <c r="O71" s="290">
        <f>$F71*N71</f>
        <v>0</v>
      </c>
      <c r="P71" s="290">
        <f>O71/1000000</f>
        <v>0</v>
      </c>
      <c r="Q71" s="425"/>
    </row>
    <row r="72" spans="1:17" ht="13.5" customHeight="1">
      <c r="A72" s="245"/>
      <c r="B72" s="280"/>
      <c r="C72" s="281"/>
      <c r="D72" s="111"/>
      <c r="E72" s="91"/>
      <c r="F72" s="288">
        <v>-1000</v>
      </c>
      <c r="G72" s="307">
        <v>59204</v>
      </c>
      <c r="H72" s="308">
        <v>59031</v>
      </c>
      <c r="I72" s="290">
        <f t="shared" si="12"/>
        <v>173</v>
      </c>
      <c r="J72" s="290">
        <f t="shared" si="13"/>
        <v>-173000</v>
      </c>
      <c r="K72" s="290">
        <f t="shared" si="14"/>
        <v>-0.173</v>
      </c>
      <c r="L72" s="307"/>
      <c r="M72" s="308"/>
      <c r="N72" s="290"/>
      <c r="O72" s="290"/>
      <c r="P72" s="290"/>
      <c r="Q72" s="425"/>
    </row>
    <row r="73" spans="1:17" ht="13.5" customHeight="1">
      <c r="A73" s="245"/>
      <c r="B73" s="280"/>
      <c r="C73" s="281"/>
      <c r="D73" s="111"/>
      <c r="E73" s="91"/>
      <c r="F73" s="288">
        <v>-1000</v>
      </c>
      <c r="G73" s="307">
        <v>58330</v>
      </c>
      <c r="H73" s="308">
        <v>58167</v>
      </c>
      <c r="I73" s="290">
        <f t="shared" si="12"/>
        <v>163</v>
      </c>
      <c r="J73" s="290">
        <f t="shared" si="13"/>
        <v>-163000</v>
      </c>
      <c r="K73" s="290">
        <f t="shared" si="14"/>
        <v>-0.163</v>
      </c>
      <c r="L73" s="307"/>
      <c r="M73" s="308"/>
      <c r="N73" s="290"/>
      <c r="O73" s="290"/>
      <c r="P73" s="290"/>
      <c r="Q73" s="425"/>
    </row>
    <row r="74" spans="1:17" ht="13.5" customHeight="1">
      <c r="A74" s="245">
        <v>47</v>
      </c>
      <c r="B74" s="280" t="s">
        <v>154</v>
      </c>
      <c r="C74" s="281">
        <v>4865023</v>
      </c>
      <c r="D74" s="111" t="s">
        <v>12</v>
      </c>
      <c r="E74" s="91" t="s">
        <v>314</v>
      </c>
      <c r="F74" s="288">
        <v>-2000</v>
      </c>
      <c r="G74" s="307">
        <v>3640</v>
      </c>
      <c r="H74" s="308">
        <v>3367</v>
      </c>
      <c r="I74" s="308">
        <f t="shared" si="12"/>
        <v>273</v>
      </c>
      <c r="J74" s="308">
        <f t="shared" si="13"/>
        <v>-546000</v>
      </c>
      <c r="K74" s="308">
        <f t="shared" si="14"/>
        <v>-0.546</v>
      </c>
      <c r="L74" s="307">
        <v>999598</v>
      </c>
      <c r="M74" s="308">
        <v>999598</v>
      </c>
      <c r="N74" s="308">
        <f>L74-M74</f>
        <v>0</v>
      </c>
      <c r="O74" s="308">
        <f>$F74*N74</f>
        <v>0</v>
      </c>
      <c r="P74" s="308">
        <f>O74/1000000</f>
        <v>0</v>
      </c>
      <c r="Q74" s="441"/>
    </row>
    <row r="75" spans="2:17" ht="13.5" customHeight="1">
      <c r="B75" s="282" t="s">
        <v>111</v>
      </c>
      <c r="C75" s="281"/>
      <c r="D75" s="111"/>
      <c r="E75" s="91"/>
      <c r="F75" s="286"/>
      <c r="G75" s="307"/>
      <c r="H75" s="308"/>
      <c r="I75" s="290"/>
      <c r="J75" s="290"/>
      <c r="K75" s="290"/>
      <c r="L75" s="307"/>
      <c r="M75" s="308"/>
      <c r="N75" s="290"/>
      <c r="O75" s="290"/>
      <c r="P75" s="290"/>
      <c r="Q75" s="414"/>
    </row>
    <row r="76" spans="1:17" ht="13.5" customHeight="1">
      <c r="A76" s="245">
        <v>48</v>
      </c>
      <c r="B76" s="280" t="s">
        <v>334</v>
      </c>
      <c r="C76" s="281">
        <v>5128461</v>
      </c>
      <c r="D76" s="111" t="s">
        <v>12</v>
      </c>
      <c r="E76" s="91" t="s">
        <v>314</v>
      </c>
      <c r="F76" s="286">
        <v>-1000</v>
      </c>
      <c r="G76" s="307">
        <v>72884</v>
      </c>
      <c r="H76" s="308">
        <v>71774</v>
      </c>
      <c r="I76" s="290">
        <f>G76-H76</f>
        <v>1110</v>
      </c>
      <c r="J76" s="290">
        <f>$F76*I76</f>
        <v>-1110000</v>
      </c>
      <c r="K76" s="290">
        <f>J76/1000000</f>
        <v>-1.11</v>
      </c>
      <c r="L76" s="307">
        <v>997176</v>
      </c>
      <c r="M76" s="308">
        <v>997176</v>
      </c>
      <c r="N76" s="290">
        <f>L76-M76</f>
        <v>0</v>
      </c>
      <c r="O76" s="290">
        <f>$F76*N76</f>
        <v>0</v>
      </c>
      <c r="P76" s="290">
        <f>O76/1000000</f>
        <v>0</v>
      </c>
      <c r="Q76" s="415"/>
    </row>
    <row r="77" spans="1:17" ht="13.5" customHeight="1">
      <c r="A77" s="245">
        <v>49</v>
      </c>
      <c r="B77" s="280" t="s">
        <v>163</v>
      </c>
      <c r="C77" s="281">
        <v>4865003</v>
      </c>
      <c r="D77" s="111" t="s">
        <v>12</v>
      </c>
      <c r="E77" s="91" t="s">
        <v>314</v>
      </c>
      <c r="F77" s="628">
        <v>-2000</v>
      </c>
      <c r="G77" s="307">
        <v>48926</v>
      </c>
      <c r="H77" s="308">
        <v>46623</v>
      </c>
      <c r="I77" s="290">
        <f>G77-H77</f>
        <v>2303</v>
      </c>
      <c r="J77" s="290">
        <f>$F77*I77</f>
        <v>-4606000</v>
      </c>
      <c r="K77" s="290">
        <f>J77/1000000</f>
        <v>-4.606</v>
      </c>
      <c r="L77" s="307">
        <v>999381</v>
      </c>
      <c r="M77" s="308">
        <v>999381</v>
      </c>
      <c r="N77" s="290">
        <f>L77-M77</f>
        <v>0</v>
      </c>
      <c r="O77" s="290">
        <f>$F77*N77</f>
        <v>0</v>
      </c>
      <c r="P77" s="290">
        <f>O77/1000000</f>
        <v>0</v>
      </c>
      <c r="Q77" s="414"/>
    </row>
    <row r="78" spans="2:17" ht="13.5" customHeight="1">
      <c r="B78" s="282" t="s">
        <v>336</v>
      </c>
      <c r="C78" s="281"/>
      <c r="D78" s="111"/>
      <c r="E78" s="91"/>
      <c r="F78" s="286"/>
      <c r="G78" s="307"/>
      <c r="H78" s="308"/>
      <c r="I78" s="290"/>
      <c r="J78" s="290"/>
      <c r="K78" s="290"/>
      <c r="L78" s="307"/>
      <c r="M78" s="308"/>
      <c r="N78" s="290"/>
      <c r="O78" s="290"/>
      <c r="P78" s="290"/>
      <c r="Q78" s="414"/>
    </row>
    <row r="79" spans="1:17" ht="13.5" customHeight="1">
      <c r="A79" s="245">
        <v>50</v>
      </c>
      <c r="B79" s="280" t="s">
        <v>334</v>
      </c>
      <c r="C79" s="281">
        <v>4865024</v>
      </c>
      <c r="D79" s="111" t="s">
        <v>12</v>
      </c>
      <c r="E79" s="91" t="s">
        <v>314</v>
      </c>
      <c r="F79" s="376">
        <v>-2000</v>
      </c>
      <c r="G79" s="307">
        <v>10256</v>
      </c>
      <c r="H79" s="308">
        <v>10130</v>
      </c>
      <c r="I79" s="290">
        <f>G79-H79</f>
        <v>126</v>
      </c>
      <c r="J79" s="290">
        <f>$F79*I79</f>
        <v>-252000</v>
      </c>
      <c r="K79" s="290">
        <f>J79/1000000</f>
        <v>-0.252</v>
      </c>
      <c r="L79" s="307">
        <v>2692</v>
      </c>
      <c r="M79" s="308">
        <v>2692</v>
      </c>
      <c r="N79" s="290">
        <f>L79-M79</f>
        <v>0</v>
      </c>
      <c r="O79" s="290">
        <f>$F79*N79</f>
        <v>0</v>
      </c>
      <c r="P79" s="290">
        <f>O79/1000000</f>
        <v>0</v>
      </c>
      <c r="Q79" s="414"/>
    </row>
    <row r="80" spans="1:17" ht="13.5" customHeight="1">
      <c r="A80" s="245">
        <v>51</v>
      </c>
      <c r="B80" s="280" t="s">
        <v>163</v>
      </c>
      <c r="C80" s="281">
        <v>4864920</v>
      </c>
      <c r="D80" s="111" t="s">
        <v>12</v>
      </c>
      <c r="E80" s="91" t="s">
        <v>314</v>
      </c>
      <c r="F80" s="376">
        <v>-2000</v>
      </c>
      <c r="G80" s="307">
        <v>8693</v>
      </c>
      <c r="H80" s="308">
        <v>8467</v>
      </c>
      <c r="I80" s="290">
        <f>G80-H80</f>
        <v>226</v>
      </c>
      <c r="J80" s="290">
        <f>$F80*I80</f>
        <v>-452000</v>
      </c>
      <c r="K80" s="290">
        <f>J80/1000000</f>
        <v>-0.452</v>
      </c>
      <c r="L80" s="307">
        <v>1522</v>
      </c>
      <c r="M80" s="308">
        <v>1522</v>
      </c>
      <c r="N80" s="290">
        <f>L80-M80</f>
        <v>0</v>
      </c>
      <c r="O80" s="290">
        <f>$F80*N80</f>
        <v>0</v>
      </c>
      <c r="P80" s="290">
        <f>O80/1000000</f>
        <v>0</v>
      </c>
      <c r="Q80" s="414"/>
    </row>
    <row r="81" spans="1:17" ht="13.5" customHeight="1">
      <c r="A81" s="245"/>
      <c r="B81" s="405" t="s">
        <v>342</v>
      </c>
      <c r="C81" s="281"/>
      <c r="D81" s="111"/>
      <c r="E81" s="91"/>
      <c r="F81" s="376"/>
      <c r="G81" s="307"/>
      <c r="H81" s="308"/>
      <c r="I81" s="290"/>
      <c r="J81" s="290"/>
      <c r="K81" s="290"/>
      <c r="L81" s="307"/>
      <c r="M81" s="308"/>
      <c r="N81" s="290"/>
      <c r="O81" s="290"/>
      <c r="P81" s="290"/>
      <c r="Q81" s="414"/>
    </row>
    <row r="82" spans="1:17" ht="13.5" customHeight="1">
      <c r="A82" s="245">
        <v>52</v>
      </c>
      <c r="B82" s="280" t="s">
        <v>334</v>
      </c>
      <c r="C82" s="281">
        <v>4864905</v>
      </c>
      <c r="D82" s="111" t="s">
        <v>12</v>
      </c>
      <c r="E82" s="91" t="s">
        <v>314</v>
      </c>
      <c r="F82" s="376">
        <v>-1000</v>
      </c>
      <c r="G82" s="307">
        <v>15</v>
      </c>
      <c r="H82" s="308">
        <v>3</v>
      </c>
      <c r="I82" s="290">
        <f>G82-H82</f>
        <v>12</v>
      </c>
      <c r="J82" s="290">
        <f>$F82*I82</f>
        <v>-12000</v>
      </c>
      <c r="K82" s="290">
        <f>J82/1000000</f>
        <v>-0.012</v>
      </c>
      <c r="L82" s="307">
        <v>999989</v>
      </c>
      <c r="M82" s="308">
        <v>999999</v>
      </c>
      <c r="N82" s="290">
        <f>L82-M82</f>
        <v>-10</v>
      </c>
      <c r="O82" s="290">
        <f>$F82*N82</f>
        <v>10000</v>
      </c>
      <c r="P82" s="290">
        <f>O82/1000000</f>
        <v>0.01</v>
      </c>
      <c r="Q82" s="414"/>
    </row>
    <row r="83" spans="1:17" ht="13.5" customHeight="1">
      <c r="A83" s="245">
        <v>53</v>
      </c>
      <c r="B83" s="280" t="s">
        <v>163</v>
      </c>
      <c r="C83" s="281">
        <v>4902504</v>
      </c>
      <c r="D83" s="111" t="s">
        <v>12</v>
      </c>
      <c r="E83" s="91" t="s">
        <v>314</v>
      </c>
      <c r="F83" s="376">
        <v>-1000</v>
      </c>
      <c r="G83" s="307">
        <v>994681</v>
      </c>
      <c r="H83" s="308">
        <v>994668</v>
      </c>
      <c r="I83" s="290">
        <f>G83-H83</f>
        <v>13</v>
      </c>
      <c r="J83" s="290">
        <f>$F83*I83</f>
        <v>-13000</v>
      </c>
      <c r="K83" s="290">
        <f>J83/1000000</f>
        <v>-0.013</v>
      </c>
      <c r="L83" s="307">
        <v>994673</v>
      </c>
      <c r="M83" s="308">
        <v>994682</v>
      </c>
      <c r="N83" s="290">
        <f>L83-M83</f>
        <v>-9</v>
      </c>
      <c r="O83" s="290">
        <f>$F83*N83</f>
        <v>9000</v>
      </c>
      <c r="P83" s="290">
        <f>O83/1000000</f>
        <v>0.009</v>
      </c>
      <c r="Q83" s="414"/>
    </row>
    <row r="84" spans="1:17" ht="13.5" customHeight="1">
      <c r="A84" s="245">
        <v>54</v>
      </c>
      <c r="B84" s="280" t="s">
        <v>399</v>
      </c>
      <c r="C84" s="281">
        <v>5128426</v>
      </c>
      <c r="D84" s="111" t="s">
        <v>12</v>
      </c>
      <c r="E84" s="91" t="s">
        <v>314</v>
      </c>
      <c r="F84" s="376">
        <v>-1000</v>
      </c>
      <c r="G84" s="307">
        <v>997591</v>
      </c>
      <c r="H84" s="308">
        <v>997467</v>
      </c>
      <c r="I84" s="290">
        <f>G84-H84</f>
        <v>124</v>
      </c>
      <c r="J84" s="290">
        <f>$F84*I84</f>
        <v>-124000</v>
      </c>
      <c r="K84" s="290">
        <f>J84/1000000</f>
        <v>-0.124</v>
      </c>
      <c r="L84" s="307">
        <v>987080</v>
      </c>
      <c r="M84" s="308">
        <v>987081</v>
      </c>
      <c r="N84" s="290">
        <f>L84-M84</f>
        <v>-1</v>
      </c>
      <c r="O84" s="290">
        <f>$F84*N84</f>
        <v>1000</v>
      </c>
      <c r="P84" s="290">
        <f>O84/1000000</f>
        <v>0.001</v>
      </c>
      <c r="Q84" s="414"/>
    </row>
    <row r="85" spans="2:17" ht="13.5" customHeight="1">
      <c r="B85" s="405" t="s">
        <v>351</v>
      </c>
      <c r="C85" s="281"/>
      <c r="D85" s="111"/>
      <c r="E85" s="91"/>
      <c r="F85" s="376"/>
      <c r="G85" s="307"/>
      <c r="H85" s="308"/>
      <c r="I85" s="290"/>
      <c r="J85" s="290"/>
      <c r="K85" s="290"/>
      <c r="L85" s="307"/>
      <c r="M85" s="308"/>
      <c r="N85" s="290"/>
      <c r="O85" s="290"/>
      <c r="P85" s="290"/>
      <c r="Q85" s="414"/>
    </row>
    <row r="86" spans="1:17" ht="13.5" customHeight="1">
      <c r="A86" s="245">
        <v>55</v>
      </c>
      <c r="B86" s="280" t="s">
        <v>352</v>
      </c>
      <c r="C86" s="281">
        <v>4902509</v>
      </c>
      <c r="D86" s="111" t="s">
        <v>12</v>
      </c>
      <c r="E86" s="91" t="s">
        <v>314</v>
      </c>
      <c r="F86" s="376">
        <v>4000</v>
      </c>
      <c r="G86" s="307">
        <v>998062</v>
      </c>
      <c r="H86" s="354">
        <v>998433</v>
      </c>
      <c r="I86" s="290">
        <v>0</v>
      </c>
      <c r="J86" s="290">
        <v>0</v>
      </c>
      <c r="K86" s="290">
        <v>0</v>
      </c>
      <c r="L86" s="307">
        <v>999993</v>
      </c>
      <c r="M86" s="354">
        <v>999993</v>
      </c>
      <c r="N86" s="290">
        <v>0</v>
      </c>
      <c r="O86" s="290">
        <v>0</v>
      </c>
      <c r="P86" s="290">
        <v>0</v>
      </c>
      <c r="Q86" s="414"/>
    </row>
    <row r="87" spans="1:17" ht="13.5" customHeight="1">
      <c r="A87" s="245">
        <v>56</v>
      </c>
      <c r="B87" s="328" t="s">
        <v>353</v>
      </c>
      <c r="C87" s="281">
        <v>4865026</v>
      </c>
      <c r="D87" s="111" t="s">
        <v>12</v>
      </c>
      <c r="E87" s="91" t="s">
        <v>314</v>
      </c>
      <c r="F87" s="376">
        <v>800</v>
      </c>
      <c r="G87" s="307">
        <v>978368</v>
      </c>
      <c r="H87" s="354">
        <v>979245</v>
      </c>
      <c r="I87" s="290">
        <f>G87-H87</f>
        <v>-877</v>
      </c>
      <c r="J87" s="290">
        <f>$F87*I87</f>
        <v>-701600</v>
      </c>
      <c r="K87" s="290">
        <f>J87/1000000</f>
        <v>-0.7016</v>
      </c>
      <c r="L87" s="307">
        <v>612</v>
      </c>
      <c r="M87" s="354">
        <v>612</v>
      </c>
      <c r="N87" s="290">
        <f>L87-M87</f>
        <v>0</v>
      </c>
      <c r="O87" s="290">
        <f>$F87*N87</f>
        <v>0</v>
      </c>
      <c r="P87" s="290">
        <f>O87/1000000</f>
        <v>0</v>
      </c>
      <c r="Q87" s="414"/>
    </row>
    <row r="88" spans="1:17" ht="13.5" customHeight="1">
      <c r="A88" s="245">
        <v>57</v>
      </c>
      <c r="B88" s="280" t="s">
        <v>328</v>
      </c>
      <c r="C88" s="281">
        <v>5100233</v>
      </c>
      <c r="D88" s="111" t="s">
        <v>12</v>
      </c>
      <c r="E88" s="91" t="s">
        <v>314</v>
      </c>
      <c r="F88" s="376">
        <v>800</v>
      </c>
      <c r="G88" s="307">
        <v>937304</v>
      </c>
      <c r="H88" s="354">
        <v>939391</v>
      </c>
      <c r="I88" s="290">
        <f>G88-H88</f>
        <v>-2087</v>
      </c>
      <c r="J88" s="290">
        <f>$F88*I88</f>
        <v>-1669600</v>
      </c>
      <c r="K88" s="290">
        <f>J88/1000000</f>
        <v>-1.6696</v>
      </c>
      <c r="L88" s="307">
        <v>999482</v>
      </c>
      <c r="M88" s="354">
        <v>999482</v>
      </c>
      <c r="N88" s="290">
        <f>L88-M88</f>
        <v>0</v>
      </c>
      <c r="O88" s="290">
        <f>$F88*N88</f>
        <v>0</v>
      </c>
      <c r="P88" s="290">
        <f>O88/1000000</f>
        <v>0</v>
      </c>
      <c r="Q88" s="414"/>
    </row>
    <row r="89" spans="1:17" ht="13.5" customHeight="1">
      <c r="A89" s="245">
        <v>58</v>
      </c>
      <c r="B89" s="280" t="s">
        <v>356</v>
      </c>
      <c r="C89" s="281">
        <v>4864971</v>
      </c>
      <c r="D89" s="111" t="s">
        <v>12</v>
      </c>
      <c r="E89" s="91" t="s">
        <v>314</v>
      </c>
      <c r="F89" s="376">
        <v>-800</v>
      </c>
      <c r="G89" s="307">
        <v>0</v>
      </c>
      <c r="H89" s="354">
        <v>0</v>
      </c>
      <c r="I89" s="290">
        <f>G89-H89</f>
        <v>0</v>
      </c>
      <c r="J89" s="290">
        <f>$F89*I89</f>
        <v>0</v>
      </c>
      <c r="K89" s="290">
        <f>J89/1000000</f>
        <v>0</v>
      </c>
      <c r="L89" s="307">
        <v>999495</v>
      </c>
      <c r="M89" s="354">
        <v>999495</v>
      </c>
      <c r="N89" s="290">
        <f>L89-M89</f>
        <v>0</v>
      </c>
      <c r="O89" s="290">
        <f>$F89*N89</f>
        <v>0</v>
      </c>
      <c r="P89" s="290">
        <f>O89/1000000</f>
        <v>0</v>
      </c>
      <c r="Q89" s="414"/>
    </row>
    <row r="90" spans="1:17" ht="13.5" customHeight="1">
      <c r="A90" s="245">
        <v>59</v>
      </c>
      <c r="B90" s="280" t="s">
        <v>400</v>
      </c>
      <c r="C90" s="281">
        <v>4865049</v>
      </c>
      <c r="D90" s="111" t="s">
        <v>12</v>
      </c>
      <c r="E90" s="91" t="s">
        <v>314</v>
      </c>
      <c r="F90" s="376">
        <v>800</v>
      </c>
      <c r="G90" s="307">
        <v>997962</v>
      </c>
      <c r="H90" s="354">
        <v>998151</v>
      </c>
      <c r="I90" s="290">
        <f>G90-H90</f>
        <v>-189</v>
      </c>
      <c r="J90" s="290">
        <f>$F90*I90</f>
        <v>-151200</v>
      </c>
      <c r="K90" s="290">
        <f>J90/1000000</f>
        <v>-0.1512</v>
      </c>
      <c r="L90" s="307">
        <v>999838</v>
      </c>
      <c r="M90" s="354">
        <v>999838</v>
      </c>
      <c r="N90" s="290">
        <f>L90-M90</f>
        <v>0</v>
      </c>
      <c r="O90" s="290">
        <f>$F90*N90</f>
        <v>0</v>
      </c>
      <c r="P90" s="290">
        <f>O90/1000000</f>
        <v>0</v>
      </c>
      <c r="Q90" s="414"/>
    </row>
    <row r="91" spans="1:17" ht="13.5" customHeight="1">
      <c r="A91" s="245">
        <v>60</v>
      </c>
      <c r="B91" s="280" t="s">
        <v>401</v>
      </c>
      <c r="C91" s="281">
        <v>5128436</v>
      </c>
      <c r="D91" s="111" t="s">
        <v>12</v>
      </c>
      <c r="E91" s="91" t="s">
        <v>314</v>
      </c>
      <c r="F91" s="376">
        <v>800</v>
      </c>
      <c r="G91" s="307">
        <v>995522</v>
      </c>
      <c r="H91" s="354">
        <v>995692</v>
      </c>
      <c r="I91" s="290">
        <f>G91-H91</f>
        <v>-170</v>
      </c>
      <c r="J91" s="290">
        <f>$F91*I91</f>
        <v>-136000</v>
      </c>
      <c r="K91" s="290">
        <f>J91/1000000</f>
        <v>-0.136</v>
      </c>
      <c r="L91" s="307">
        <v>43</v>
      </c>
      <c r="M91" s="354">
        <v>43</v>
      </c>
      <c r="N91" s="290">
        <f>L91-M91</f>
        <v>0</v>
      </c>
      <c r="O91" s="290">
        <f>$F91*N91</f>
        <v>0</v>
      </c>
      <c r="P91" s="290">
        <f>O91/1000000</f>
        <v>0</v>
      </c>
      <c r="Q91" s="414"/>
    </row>
    <row r="92" spans="2:17" ht="13.5" customHeight="1">
      <c r="B92" s="259" t="s">
        <v>97</v>
      </c>
      <c r="C92" s="281"/>
      <c r="D92" s="80"/>
      <c r="E92" s="80"/>
      <c r="F92" s="286"/>
      <c r="G92" s="307"/>
      <c r="H92" s="308"/>
      <c r="I92" s="290"/>
      <c r="J92" s="290"/>
      <c r="K92" s="290"/>
      <c r="L92" s="307"/>
      <c r="M92" s="308"/>
      <c r="N92" s="290"/>
      <c r="O92" s="290"/>
      <c r="P92" s="290"/>
      <c r="Q92" s="414"/>
    </row>
    <row r="93" spans="1:17" ht="13.5" customHeight="1">
      <c r="A93" s="245">
        <v>61</v>
      </c>
      <c r="B93" s="280" t="s">
        <v>108</v>
      </c>
      <c r="C93" s="281">
        <v>4864949</v>
      </c>
      <c r="D93" s="111" t="s">
        <v>12</v>
      </c>
      <c r="E93" s="91" t="s">
        <v>314</v>
      </c>
      <c r="F93" s="288">
        <v>2000</v>
      </c>
      <c r="G93" s="307">
        <v>991515</v>
      </c>
      <c r="H93" s="308">
        <v>991947</v>
      </c>
      <c r="I93" s="254">
        <f>G93-H93</f>
        <v>-432</v>
      </c>
      <c r="J93" s="254">
        <f>$F93*I93</f>
        <v>-864000</v>
      </c>
      <c r="K93" s="254">
        <f>J93/1000000</f>
        <v>-0.864</v>
      </c>
      <c r="L93" s="307">
        <v>999488</v>
      </c>
      <c r="M93" s="308">
        <v>999488</v>
      </c>
      <c r="N93" s="308">
        <f>L93-M93</f>
        <v>0</v>
      </c>
      <c r="O93" s="308">
        <f>$F93*N93</f>
        <v>0</v>
      </c>
      <c r="P93" s="308">
        <f>O93/1000000</f>
        <v>0</v>
      </c>
      <c r="Q93" s="425"/>
    </row>
    <row r="94" spans="1:17" ht="13.5" customHeight="1">
      <c r="A94" s="245">
        <v>62</v>
      </c>
      <c r="B94" s="280" t="s">
        <v>109</v>
      </c>
      <c r="C94" s="281">
        <v>4865016</v>
      </c>
      <c r="D94" s="111" t="s">
        <v>12</v>
      </c>
      <c r="E94" s="91" t="s">
        <v>314</v>
      </c>
      <c r="F94" s="288">
        <v>800</v>
      </c>
      <c r="G94" s="307">
        <v>7</v>
      </c>
      <c r="H94" s="308">
        <v>7</v>
      </c>
      <c r="I94" s="290">
        <v>0</v>
      </c>
      <c r="J94" s="290">
        <v>0</v>
      </c>
      <c r="K94" s="290">
        <v>0</v>
      </c>
      <c r="L94" s="307">
        <v>999722</v>
      </c>
      <c r="M94" s="308">
        <v>999722</v>
      </c>
      <c r="N94" s="290">
        <v>0</v>
      </c>
      <c r="O94" s="290">
        <v>0</v>
      </c>
      <c r="P94" s="290">
        <v>0</v>
      </c>
      <c r="Q94" s="425"/>
    </row>
    <row r="95" spans="1:17" ht="13.5" customHeight="1">
      <c r="A95" s="245"/>
      <c r="B95" s="282" t="s">
        <v>162</v>
      </c>
      <c r="C95" s="281"/>
      <c r="D95" s="111"/>
      <c r="E95" s="111"/>
      <c r="F95" s="288"/>
      <c r="G95" s="307"/>
      <c r="H95" s="308"/>
      <c r="I95" s="290"/>
      <c r="J95" s="290"/>
      <c r="K95" s="290"/>
      <c r="L95" s="307"/>
      <c r="M95" s="308"/>
      <c r="N95" s="290"/>
      <c r="O95" s="290"/>
      <c r="P95" s="290"/>
      <c r="Q95" s="414"/>
    </row>
    <row r="96" spans="1:17" s="770" customFormat="1" ht="13.5" customHeight="1">
      <c r="A96" s="763">
        <v>63</v>
      </c>
      <c r="B96" s="764" t="s">
        <v>34</v>
      </c>
      <c r="C96" s="765">
        <v>4864966</v>
      </c>
      <c r="D96" s="766" t="s">
        <v>12</v>
      </c>
      <c r="E96" s="767" t="s">
        <v>314</v>
      </c>
      <c r="F96" s="768">
        <v>-2000</v>
      </c>
      <c r="G96" s="307">
        <v>88981</v>
      </c>
      <c r="H96" s="308">
        <v>88790</v>
      </c>
      <c r="I96" s="290">
        <f>G96-H96</f>
        <v>191</v>
      </c>
      <c r="J96" s="290">
        <f>$F96*I96</f>
        <v>-382000</v>
      </c>
      <c r="K96" s="290">
        <f>J96/1000000</f>
        <v>-0.382</v>
      </c>
      <c r="L96" s="307">
        <v>1001</v>
      </c>
      <c r="M96" s="308">
        <v>991</v>
      </c>
      <c r="N96" s="290">
        <f>L96-M96</f>
        <v>10</v>
      </c>
      <c r="O96" s="290">
        <f>$F96*N96</f>
        <v>-20000</v>
      </c>
      <c r="P96" s="290">
        <f>O96/1000000</f>
        <v>-0.02</v>
      </c>
      <c r="Q96" s="769"/>
    </row>
    <row r="97" spans="1:17" ht="13.5" customHeight="1">
      <c r="A97" s="245">
        <v>64</v>
      </c>
      <c r="B97" s="280" t="s">
        <v>163</v>
      </c>
      <c r="C97" s="281">
        <v>5128415</v>
      </c>
      <c r="D97" s="111" t="s">
        <v>12</v>
      </c>
      <c r="E97" s="91" t="s">
        <v>314</v>
      </c>
      <c r="F97" s="288">
        <v>-1000</v>
      </c>
      <c r="G97" s="307">
        <v>20455</v>
      </c>
      <c r="H97" s="308">
        <v>20455</v>
      </c>
      <c r="I97" s="290">
        <f>G97-H97</f>
        <v>0</v>
      </c>
      <c r="J97" s="290">
        <f>$F97*I97</f>
        <v>0</v>
      </c>
      <c r="K97" s="290">
        <f>J97/1000000</f>
        <v>0</v>
      </c>
      <c r="L97" s="307">
        <v>5584</v>
      </c>
      <c r="M97" s="308">
        <v>4569</v>
      </c>
      <c r="N97" s="290">
        <f>L97-M97</f>
        <v>1015</v>
      </c>
      <c r="O97" s="290">
        <f>$F97*N97</f>
        <v>-1015000</v>
      </c>
      <c r="P97" s="290">
        <f>O97/1000000</f>
        <v>-1.015</v>
      </c>
      <c r="Q97" s="414"/>
    </row>
    <row r="98" spans="1:17" ht="13.5" customHeight="1">
      <c r="A98" s="245">
        <v>65</v>
      </c>
      <c r="B98" s="280" t="s">
        <v>399</v>
      </c>
      <c r="C98" s="281">
        <v>4864999</v>
      </c>
      <c r="D98" s="111" t="s">
        <v>12</v>
      </c>
      <c r="E98" s="91" t="s">
        <v>314</v>
      </c>
      <c r="F98" s="288">
        <v>-1000</v>
      </c>
      <c r="G98" s="307">
        <v>117619</v>
      </c>
      <c r="H98" s="308">
        <v>117614</v>
      </c>
      <c r="I98" s="290">
        <f>G98-H98</f>
        <v>5</v>
      </c>
      <c r="J98" s="290">
        <f>$F98*I98</f>
        <v>-5000</v>
      </c>
      <c r="K98" s="290">
        <f>J98/1000000</f>
        <v>-0.005</v>
      </c>
      <c r="L98" s="307">
        <v>1653</v>
      </c>
      <c r="M98" s="308">
        <v>1639</v>
      </c>
      <c r="N98" s="290">
        <f>L98-M98</f>
        <v>14</v>
      </c>
      <c r="O98" s="290">
        <f>$F98*N98</f>
        <v>-14000</v>
      </c>
      <c r="P98" s="290">
        <f>O98/1000000</f>
        <v>-0.014</v>
      </c>
      <c r="Q98" s="414"/>
    </row>
    <row r="99" spans="1:17" ht="13.5" customHeight="1">
      <c r="A99" s="245"/>
      <c r="B99" s="285" t="s">
        <v>25</v>
      </c>
      <c r="C99" s="262"/>
      <c r="D99" s="51"/>
      <c r="E99" s="51"/>
      <c r="F99" s="288"/>
      <c r="G99" s="307"/>
      <c r="H99" s="308"/>
      <c r="I99" s="290"/>
      <c r="J99" s="290"/>
      <c r="K99" s="290"/>
      <c r="L99" s="307"/>
      <c r="M99" s="308"/>
      <c r="N99" s="290"/>
      <c r="O99" s="290"/>
      <c r="P99" s="290"/>
      <c r="Q99" s="414"/>
    </row>
    <row r="100" spans="1:17" ht="13.5" customHeight="1">
      <c r="A100" s="245">
        <v>66</v>
      </c>
      <c r="B100" s="84" t="s">
        <v>74</v>
      </c>
      <c r="C100" s="302">
        <v>5295192</v>
      </c>
      <c r="D100" s="295" t="s">
        <v>12</v>
      </c>
      <c r="E100" s="295" t="s">
        <v>314</v>
      </c>
      <c r="F100" s="302">
        <v>100</v>
      </c>
      <c r="G100" s="307">
        <v>18477</v>
      </c>
      <c r="H100" s="308">
        <v>18477</v>
      </c>
      <c r="I100" s="308">
        <f>G100-H100</f>
        <v>0</v>
      </c>
      <c r="J100" s="308">
        <f>$F100*I100</f>
        <v>0</v>
      </c>
      <c r="K100" s="308">
        <f>J100/1000000</f>
        <v>0</v>
      </c>
      <c r="L100" s="307">
        <v>144548</v>
      </c>
      <c r="M100" s="308">
        <v>144140</v>
      </c>
      <c r="N100" s="308">
        <f>L100-M100</f>
        <v>408</v>
      </c>
      <c r="O100" s="308">
        <f>$F100*N100</f>
        <v>40800</v>
      </c>
      <c r="P100" s="309">
        <f>O100/1000000</f>
        <v>0.0408</v>
      </c>
      <c r="Q100" s="414"/>
    </row>
    <row r="101" spans="1:17" ht="13.5" customHeight="1">
      <c r="A101" s="245"/>
      <c r="B101" s="84"/>
      <c r="C101" s="302"/>
      <c r="D101" s="295"/>
      <c r="E101" s="295"/>
      <c r="F101" s="302"/>
      <c r="G101" s="307"/>
      <c r="H101" s="308"/>
      <c r="I101" s="308"/>
      <c r="J101" s="308"/>
      <c r="K101" s="308"/>
      <c r="L101" s="307">
        <v>143999</v>
      </c>
      <c r="M101" s="308">
        <v>143894</v>
      </c>
      <c r="N101" s="308">
        <f>L101-M101</f>
        <v>105</v>
      </c>
      <c r="O101" s="308">
        <f>$F101*N101</f>
        <v>0</v>
      </c>
      <c r="P101" s="309">
        <f>O101/1000000</f>
        <v>0</v>
      </c>
      <c r="Q101" s="414"/>
    </row>
    <row r="102" spans="1:17" ht="13.5" customHeight="1">
      <c r="A102" s="245">
        <v>67</v>
      </c>
      <c r="B102" s="282" t="s">
        <v>44</v>
      </c>
      <c r="C102" s="281"/>
      <c r="D102" s="111"/>
      <c r="E102" s="111"/>
      <c r="F102" s="288"/>
      <c r="G102" s="307"/>
      <c r="H102" s="308"/>
      <c r="I102" s="290"/>
      <c r="J102" s="290"/>
      <c r="K102" s="290"/>
      <c r="L102" s="307"/>
      <c r="M102" s="308"/>
      <c r="N102" s="290"/>
      <c r="O102" s="290"/>
      <c r="P102" s="290"/>
      <c r="Q102" s="414"/>
    </row>
    <row r="103" spans="1:17" ht="13.5" customHeight="1">
      <c r="A103" s="245">
        <v>68</v>
      </c>
      <c r="B103" s="280" t="s">
        <v>315</v>
      </c>
      <c r="C103" s="281">
        <v>4865149</v>
      </c>
      <c r="D103" s="111" t="s">
        <v>12</v>
      </c>
      <c r="E103" s="91" t="s">
        <v>314</v>
      </c>
      <c r="F103" s="288">
        <v>187.5</v>
      </c>
      <c r="G103" s="307">
        <v>997236</v>
      </c>
      <c r="H103" s="308">
        <v>997236</v>
      </c>
      <c r="I103" s="290">
        <f>G103-H103</f>
        <v>0</v>
      </c>
      <c r="J103" s="290">
        <f>$F103*I103</f>
        <v>0</v>
      </c>
      <c r="K103" s="290">
        <f>J103/1000000</f>
        <v>0</v>
      </c>
      <c r="L103" s="307">
        <v>999588</v>
      </c>
      <c r="M103" s="308">
        <v>999664</v>
      </c>
      <c r="N103" s="290">
        <f>L103-M103</f>
        <v>-76</v>
      </c>
      <c r="O103" s="290">
        <f>$F103*N103</f>
        <v>-14250</v>
      </c>
      <c r="P103" s="290">
        <f>O103/1000000</f>
        <v>-0.01425</v>
      </c>
      <c r="Q103" s="415"/>
    </row>
    <row r="104" spans="1:17" ht="13.5" customHeight="1">
      <c r="A104" s="245">
        <v>69</v>
      </c>
      <c r="B104" s="280" t="s">
        <v>408</v>
      </c>
      <c r="C104" s="281">
        <v>5295156</v>
      </c>
      <c r="D104" s="111" t="s">
        <v>12</v>
      </c>
      <c r="E104" s="91" t="s">
        <v>314</v>
      </c>
      <c r="F104" s="288">
        <v>400</v>
      </c>
      <c r="G104" s="307">
        <v>943906</v>
      </c>
      <c r="H104" s="308">
        <v>944391</v>
      </c>
      <c r="I104" s="290">
        <f>G104-H104</f>
        <v>-485</v>
      </c>
      <c r="J104" s="290">
        <f>$F104*I104</f>
        <v>-194000</v>
      </c>
      <c r="K104" s="290">
        <f>J104/1000000</f>
        <v>-0.194</v>
      </c>
      <c r="L104" s="307">
        <v>993077</v>
      </c>
      <c r="M104" s="308">
        <v>993071</v>
      </c>
      <c r="N104" s="290">
        <f>L104-M104</f>
        <v>6</v>
      </c>
      <c r="O104" s="290">
        <f>$F104*N104</f>
        <v>2400</v>
      </c>
      <c r="P104" s="290">
        <f>O104/1000000</f>
        <v>0.0024</v>
      </c>
      <c r="Q104" s="415"/>
    </row>
    <row r="105" spans="1:17" ht="13.5" customHeight="1">
      <c r="A105" s="245">
        <v>70</v>
      </c>
      <c r="B105" s="280" t="s">
        <v>409</v>
      </c>
      <c r="C105" s="281">
        <v>5295157</v>
      </c>
      <c r="D105" s="111" t="s">
        <v>12</v>
      </c>
      <c r="E105" s="91" t="s">
        <v>314</v>
      </c>
      <c r="F105" s="288">
        <v>400</v>
      </c>
      <c r="G105" s="307">
        <v>980634</v>
      </c>
      <c r="H105" s="308">
        <v>981638</v>
      </c>
      <c r="I105" s="290">
        <f>G105-H105</f>
        <v>-1004</v>
      </c>
      <c r="J105" s="290">
        <f>$F105*I105</f>
        <v>-401600</v>
      </c>
      <c r="K105" s="290">
        <f>J105/1000000</f>
        <v>-0.4016</v>
      </c>
      <c r="L105" s="307">
        <v>73252</v>
      </c>
      <c r="M105" s="308">
        <v>73244</v>
      </c>
      <c r="N105" s="290">
        <f>L105-M105</f>
        <v>8</v>
      </c>
      <c r="O105" s="290">
        <f>$F105*N105</f>
        <v>3200</v>
      </c>
      <c r="P105" s="290">
        <f>O105/1000000</f>
        <v>0.0032</v>
      </c>
      <c r="Q105" s="415"/>
    </row>
    <row r="106" spans="1:17" ht="13.5" customHeight="1">
      <c r="A106" s="245"/>
      <c r="B106" s="285" t="s">
        <v>33</v>
      </c>
      <c r="C106" s="302"/>
      <c r="D106" s="315"/>
      <c r="E106" s="295"/>
      <c r="F106" s="302"/>
      <c r="G106" s="307"/>
      <c r="H106" s="308"/>
      <c r="I106" s="308"/>
      <c r="J106" s="308"/>
      <c r="K106" s="308"/>
      <c r="L106" s="307"/>
      <c r="M106" s="308"/>
      <c r="N106" s="308"/>
      <c r="O106" s="308"/>
      <c r="P106" s="309"/>
      <c r="Q106" s="414"/>
    </row>
    <row r="107" spans="1:17" ht="13.5" customHeight="1">
      <c r="A107" s="245">
        <v>71</v>
      </c>
      <c r="B107" s="777" t="s">
        <v>328</v>
      </c>
      <c r="C107" s="302">
        <v>5128439</v>
      </c>
      <c r="D107" s="314" t="s">
        <v>12</v>
      </c>
      <c r="E107" s="295" t="s">
        <v>314</v>
      </c>
      <c r="F107" s="302">
        <v>800</v>
      </c>
      <c r="G107" s="307">
        <v>907001</v>
      </c>
      <c r="H107" s="308">
        <v>908557</v>
      </c>
      <c r="I107" s="308">
        <f>G107-H107</f>
        <v>-1556</v>
      </c>
      <c r="J107" s="308">
        <f>$F107*I107</f>
        <v>-1244800</v>
      </c>
      <c r="K107" s="308">
        <f>J107/1000000</f>
        <v>-1.2448</v>
      </c>
      <c r="L107" s="307">
        <v>997864</v>
      </c>
      <c r="M107" s="308">
        <v>997865</v>
      </c>
      <c r="N107" s="308">
        <f>L107-M107</f>
        <v>-1</v>
      </c>
      <c r="O107" s="308">
        <f>$F107*N107</f>
        <v>-800</v>
      </c>
      <c r="P107" s="309">
        <f>O107/1000000</f>
        <v>-0.0008</v>
      </c>
      <c r="Q107" s="425"/>
    </row>
    <row r="108" spans="1:17" ht="13.5" customHeight="1">
      <c r="A108" s="245"/>
      <c r="B108" s="616" t="s">
        <v>405</v>
      </c>
      <c r="C108" s="302"/>
      <c r="D108" s="314"/>
      <c r="E108" s="295"/>
      <c r="F108" s="302"/>
      <c r="G108" s="307"/>
      <c r="H108" s="308"/>
      <c r="I108" s="308"/>
      <c r="J108" s="308"/>
      <c r="K108" s="308"/>
      <c r="L108" s="307"/>
      <c r="M108" s="308"/>
      <c r="N108" s="308"/>
      <c r="O108" s="308"/>
      <c r="P108" s="308"/>
      <c r="Q108" s="425"/>
    </row>
    <row r="109" spans="1:17" s="797" customFormat="1" ht="13.5" customHeight="1">
      <c r="A109" s="787">
        <v>72</v>
      </c>
      <c r="B109" s="798" t="s">
        <v>406</v>
      </c>
      <c r="C109" s="799">
        <v>5295127</v>
      </c>
      <c r="D109" s="800" t="s">
        <v>12</v>
      </c>
      <c r="E109" s="801" t="s">
        <v>314</v>
      </c>
      <c r="F109" s="799">
        <v>100</v>
      </c>
      <c r="G109" s="793">
        <v>468811</v>
      </c>
      <c r="H109" s="794">
        <v>468686</v>
      </c>
      <c r="I109" s="794">
        <f>G109-H109</f>
        <v>125</v>
      </c>
      <c r="J109" s="794">
        <f>$F109*I109</f>
        <v>12500</v>
      </c>
      <c r="K109" s="794">
        <f>J109/1000000</f>
        <v>0.0125</v>
      </c>
      <c r="L109" s="793">
        <v>86246</v>
      </c>
      <c r="M109" s="794">
        <v>86245</v>
      </c>
      <c r="N109" s="794">
        <f>L109-M109</f>
        <v>1</v>
      </c>
      <c r="O109" s="794">
        <f>$F109*N109</f>
        <v>100</v>
      </c>
      <c r="P109" s="802">
        <f>O109/1000000</f>
        <v>0.0001</v>
      </c>
      <c r="Q109" s="803"/>
    </row>
    <row r="110" spans="1:17" s="797" customFormat="1" ht="13.5" customHeight="1">
      <c r="A110" s="787"/>
      <c r="B110" s="798"/>
      <c r="C110" s="799"/>
      <c r="D110" s="800"/>
      <c r="E110" s="801"/>
      <c r="F110" s="799">
        <v>100</v>
      </c>
      <c r="G110" s="793">
        <v>468252</v>
      </c>
      <c r="H110" s="794">
        <v>467629</v>
      </c>
      <c r="I110" s="794">
        <f>G110-H110</f>
        <v>623</v>
      </c>
      <c r="J110" s="794">
        <f>$F110*I110</f>
        <v>62300</v>
      </c>
      <c r="K110" s="794">
        <f>J110/1000000</f>
        <v>0.0623</v>
      </c>
      <c r="L110" s="793"/>
      <c r="M110" s="794"/>
      <c r="N110" s="794"/>
      <c r="O110" s="794"/>
      <c r="P110" s="802"/>
      <c r="Q110" s="803"/>
    </row>
    <row r="111" spans="1:17" s="797" customFormat="1" ht="15" customHeight="1">
      <c r="A111" s="787"/>
      <c r="B111" s="798"/>
      <c r="C111" s="799"/>
      <c r="D111" s="800"/>
      <c r="E111" s="801"/>
      <c r="F111" s="799">
        <v>100</v>
      </c>
      <c r="G111" s="793">
        <v>467288</v>
      </c>
      <c r="H111" s="794">
        <v>465601</v>
      </c>
      <c r="I111" s="794">
        <f>G111-H111</f>
        <v>1687</v>
      </c>
      <c r="J111" s="794">
        <f>$F111*I111</f>
        <v>168700</v>
      </c>
      <c r="K111" s="794">
        <f>J111/1000000</f>
        <v>0.1687</v>
      </c>
      <c r="L111" s="793"/>
      <c r="M111" s="794"/>
      <c r="N111" s="794"/>
      <c r="O111" s="794"/>
      <c r="P111" s="802"/>
      <c r="Q111" s="803"/>
    </row>
    <row r="112" spans="1:17" s="797" customFormat="1" ht="15" customHeight="1">
      <c r="A112" s="787"/>
      <c r="B112" s="798"/>
      <c r="C112" s="799"/>
      <c r="D112" s="800"/>
      <c r="E112" s="801"/>
      <c r="F112" s="799">
        <v>100</v>
      </c>
      <c r="G112" s="793">
        <v>457831</v>
      </c>
      <c r="H112" s="794">
        <v>455682</v>
      </c>
      <c r="I112" s="794">
        <f>G112-H112</f>
        <v>2149</v>
      </c>
      <c r="J112" s="794">
        <f>$F112*I112</f>
        <v>214900</v>
      </c>
      <c r="K112" s="794">
        <f>J112/1000000</f>
        <v>0.2149</v>
      </c>
      <c r="L112" s="793"/>
      <c r="M112" s="794"/>
      <c r="N112" s="794"/>
      <c r="O112" s="794"/>
      <c r="P112" s="802"/>
      <c r="Q112" s="803"/>
    </row>
    <row r="113" spans="1:17" s="797" customFormat="1" ht="15" customHeight="1">
      <c r="A113" s="787"/>
      <c r="B113" s="798"/>
      <c r="C113" s="799"/>
      <c r="D113" s="800"/>
      <c r="E113" s="801"/>
      <c r="F113" s="799">
        <v>100</v>
      </c>
      <c r="G113" s="793"/>
      <c r="H113" s="794"/>
      <c r="I113" s="794">
        <v>849</v>
      </c>
      <c r="J113" s="794">
        <f>$F113*I113</f>
        <v>84900</v>
      </c>
      <c r="K113" s="794">
        <v>-0.0849</v>
      </c>
      <c r="L113" s="793"/>
      <c r="M113" s="794"/>
      <c r="N113" s="794"/>
      <c r="O113" s="794"/>
      <c r="P113" s="802"/>
      <c r="Q113" s="803" t="s">
        <v>469</v>
      </c>
    </row>
    <row r="114" spans="1:17" ht="15" customHeight="1">
      <c r="A114" s="245">
        <v>73</v>
      </c>
      <c r="B114" s="617" t="s">
        <v>410</v>
      </c>
      <c r="C114" s="302">
        <v>5128400</v>
      </c>
      <c r="D114" s="314" t="s">
        <v>12</v>
      </c>
      <c r="E114" s="295" t="s">
        <v>314</v>
      </c>
      <c r="F114" s="302">
        <v>1000</v>
      </c>
      <c r="G114" s="307">
        <v>2628</v>
      </c>
      <c r="H114" s="308">
        <v>2807</v>
      </c>
      <c r="I114" s="308">
        <f>G114-H114</f>
        <v>-179</v>
      </c>
      <c r="J114" s="308">
        <f>$F114*I114</f>
        <v>-179000</v>
      </c>
      <c r="K114" s="308">
        <f>J114/1000000</f>
        <v>-0.179</v>
      </c>
      <c r="L114" s="307">
        <v>1880</v>
      </c>
      <c r="M114" s="308">
        <v>1880</v>
      </c>
      <c r="N114" s="308">
        <f>L114-M114</f>
        <v>0</v>
      </c>
      <c r="O114" s="308">
        <f>$F114*N114</f>
        <v>0</v>
      </c>
      <c r="P114" s="309">
        <f>O114/1000000</f>
        <v>0</v>
      </c>
      <c r="Q114" s="425"/>
    </row>
    <row r="115" spans="2:17" ht="15" customHeight="1">
      <c r="B115" s="285" t="s">
        <v>174</v>
      </c>
      <c r="C115" s="302"/>
      <c r="D115" s="314"/>
      <c r="E115" s="295"/>
      <c r="F115" s="302"/>
      <c r="G115" s="307"/>
      <c r="H115" s="308"/>
      <c r="I115" s="308"/>
      <c r="J115" s="308"/>
      <c r="K115" s="308"/>
      <c r="L115" s="307"/>
      <c r="M115" s="308"/>
      <c r="N115" s="308"/>
      <c r="O115" s="308"/>
      <c r="P115" s="308"/>
      <c r="Q115" s="414"/>
    </row>
    <row r="116" spans="1:17" ht="15" customHeight="1">
      <c r="A116" s="245">
        <v>74</v>
      </c>
      <c r="B116" s="280" t="s">
        <v>330</v>
      </c>
      <c r="C116" s="302">
        <v>4902555</v>
      </c>
      <c r="D116" s="314" t="s">
        <v>12</v>
      </c>
      <c r="E116" s="295" t="s">
        <v>314</v>
      </c>
      <c r="F116" s="302">
        <v>75</v>
      </c>
      <c r="G116" s="307">
        <v>10810</v>
      </c>
      <c r="H116" s="308">
        <v>10810</v>
      </c>
      <c r="I116" s="308">
        <f>G116-H116</f>
        <v>0</v>
      </c>
      <c r="J116" s="308">
        <f>$F116*I116</f>
        <v>0</v>
      </c>
      <c r="K116" s="308">
        <f>J116/1000000</f>
        <v>0</v>
      </c>
      <c r="L116" s="307">
        <v>23588</v>
      </c>
      <c r="M116" s="308">
        <v>23613</v>
      </c>
      <c r="N116" s="308">
        <f>L116-M116</f>
        <v>-25</v>
      </c>
      <c r="O116" s="308">
        <f>$F116*N116</f>
        <v>-1875</v>
      </c>
      <c r="P116" s="309">
        <f>O116/1000000</f>
        <v>-0.001875</v>
      </c>
      <c r="Q116" s="425"/>
    </row>
    <row r="117" spans="1:17" ht="15" customHeight="1">
      <c r="A117" s="245">
        <v>75</v>
      </c>
      <c r="B117" s="280" t="s">
        <v>331</v>
      </c>
      <c r="C117" s="302">
        <v>4902581</v>
      </c>
      <c r="D117" s="314" t="s">
        <v>12</v>
      </c>
      <c r="E117" s="295" t="s">
        <v>314</v>
      </c>
      <c r="F117" s="302">
        <v>100</v>
      </c>
      <c r="G117" s="307">
        <v>5310</v>
      </c>
      <c r="H117" s="308">
        <v>5310</v>
      </c>
      <c r="I117" s="308">
        <f>G117-H117</f>
        <v>0</v>
      </c>
      <c r="J117" s="308">
        <f>$F117*I117</f>
        <v>0</v>
      </c>
      <c r="K117" s="308">
        <f>J117/1000000</f>
        <v>0</v>
      </c>
      <c r="L117" s="307">
        <v>16932</v>
      </c>
      <c r="M117" s="308">
        <v>16815</v>
      </c>
      <c r="N117" s="308">
        <f>L117-M117</f>
        <v>117</v>
      </c>
      <c r="O117" s="308">
        <f>$F117*N117</f>
        <v>11700</v>
      </c>
      <c r="P117" s="309">
        <f>O117/1000000</f>
        <v>0.0117</v>
      </c>
      <c r="Q117" s="414"/>
    </row>
    <row r="118" spans="2:17" ht="15" customHeight="1">
      <c r="B118" s="285" t="s">
        <v>384</v>
      </c>
      <c r="C118" s="302"/>
      <c r="D118" s="314"/>
      <c r="E118" s="295"/>
      <c r="F118" s="302"/>
      <c r="G118" s="307"/>
      <c r="H118" s="308"/>
      <c r="I118" s="308"/>
      <c r="J118" s="308"/>
      <c r="K118" s="308"/>
      <c r="L118" s="307"/>
      <c r="M118" s="308"/>
      <c r="N118" s="308"/>
      <c r="O118" s="308"/>
      <c r="P118" s="308"/>
      <c r="Q118" s="414"/>
    </row>
    <row r="119" spans="1:17" ht="15" customHeight="1">
      <c r="A119" s="245">
        <v>76</v>
      </c>
      <c r="B119" s="280" t="s">
        <v>385</v>
      </c>
      <c r="C119" s="302">
        <v>4864861</v>
      </c>
      <c r="D119" s="314" t="s">
        <v>12</v>
      </c>
      <c r="E119" s="295" t="s">
        <v>314</v>
      </c>
      <c r="F119" s="302">
        <v>500</v>
      </c>
      <c r="G119" s="307">
        <v>8709</v>
      </c>
      <c r="H119" s="308">
        <v>8742</v>
      </c>
      <c r="I119" s="308">
        <f aca="true" t="shared" si="15" ref="I119:I126">G119-H119</f>
        <v>-33</v>
      </c>
      <c r="J119" s="308">
        <f aca="true" t="shared" si="16" ref="J119:J126">$F119*I119</f>
        <v>-16500</v>
      </c>
      <c r="K119" s="308">
        <f aca="true" t="shared" si="17" ref="K119:K126">J119/1000000</f>
        <v>-0.0165</v>
      </c>
      <c r="L119" s="307">
        <v>3221</v>
      </c>
      <c r="M119" s="308">
        <v>3221</v>
      </c>
      <c r="N119" s="308">
        <f aca="true" t="shared" si="18" ref="N119:N126">L119-M119</f>
        <v>0</v>
      </c>
      <c r="O119" s="308">
        <f aca="true" t="shared" si="19" ref="O119:O126">$F119*N119</f>
        <v>0</v>
      </c>
      <c r="P119" s="309">
        <f aca="true" t="shared" si="20" ref="P119:P126">O119/1000000</f>
        <v>0</v>
      </c>
      <c r="Q119" s="425"/>
    </row>
    <row r="120" spans="1:17" ht="15" customHeight="1">
      <c r="A120" s="245">
        <v>77</v>
      </c>
      <c r="B120" s="280" t="s">
        <v>386</v>
      </c>
      <c r="C120" s="302">
        <v>4864877</v>
      </c>
      <c r="D120" s="314" t="s">
        <v>12</v>
      </c>
      <c r="E120" s="295" t="s">
        <v>314</v>
      </c>
      <c r="F120" s="302">
        <v>1000</v>
      </c>
      <c r="G120" s="307">
        <v>997464</v>
      </c>
      <c r="H120" s="308">
        <v>997620</v>
      </c>
      <c r="I120" s="308">
        <f t="shared" si="15"/>
        <v>-156</v>
      </c>
      <c r="J120" s="308">
        <f t="shared" si="16"/>
        <v>-156000</v>
      </c>
      <c r="K120" s="308">
        <f t="shared" si="17"/>
        <v>-0.156</v>
      </c>
      <c r="L120" s="307">
        <v>4210</v>
      </c>
      <c r="M120" s="308">
        <v>4211</v>
      </c>
      <c r="N120" s="308">
        <f t="shared" si="18"/>
        <v>-1</v>
      </c>
      <c r="O120" s="308">
        <f t="shared" si="19"/>
        <v>-1000</v>
      </c>
      <c r="P120" s="309">
        <f t="shared" si="20"/>
        <v>-0.001</v>
      </c>
      <c r="Q120" s="414"/>
    </row>
    <row r="121" spans="1:17" ht="15" customHeight="1">
      <c r="A121" s="245">
        <v>78</v>
      </c>
      <c r="B121" s="280" t="s">
        <v>387</v>
      </c>
      <c r="C121" s="302">
        <v>4864841</v>
      </c>
      <c r="D121" s="314" t="s">
        <v>12</v>
      </c>
      <c r="E121" s="295" t="s">
        <v>314</v>
      </c>
      <c r="F121" s="302">
        <v>1000</v>
      </c>
      <c r="G121" s="307">
        <v>984530</v>
      </c>
      <c r="H121" s="308">
        <v>984692</v>
      </c>
      <c r="I121" s="308">
        <f t="shared" si="15"/>
        <v>-162</v>
      </c>
      <c r="J121" s="308">
        <f t="shared" si="16"/>
        <v>-162000</v>
      </c>
      <c r="K121" s="308">
        <f t="shared" si="17"/>
        <v>-0.162</v>
      </c>
      <c r="L121" s="307">
        <v>953</v>
      </c>
      <c r="M121" s="308">
        <v>952</v>
      </c>
      <c r="N121" s="308">
        <f t="shared" si="18"/>
        <v>1</v>
      </c>
      <c r="O121" s="308">
        <f t="shared" si="19"/>
        <v>1000</v>
      </c>
      <c r="P121" s="309">
        <f t="shared" si="20"/>
        <v>0.001</v>
      </c>
      <c r="Q121" s="414"/>
    </row>
    <row r="122" spans="1:17" ht="15" customHeight="1">
      <c r="A122" s="245">
        <v>79</v>
      </c>
      <c r="B122" s="280" t="s">
        <v>388</v>
      </c>
      <c r="C122" s="302">
        <v>4864882</v>
      </c>
      <c r="D122" s="314" t="s">
        <v>12</v>
      </c>
      <c r="E122" s="295" t="s">
        <v>314</v>
      </c>
      <c r="F122" s="302">
        <v>1000</v>
      </c>
      <c r="G122" s="307">
        <v>6692</v>
      </c>
      <c r="H122" s="308">
        <v>6634</v>
      </c>
      <c r="I122" s="308">
        <f t="shared" si="15"/>
        <v>58</v>
      </c>
      <c r="J122" s="308">
        <f t="shared" si="16"/>
        <v>58000</v>
      </c>
      <c r="K122" s="308">
        <f t="shared" si="17"/>
        <v>0.058</v>
      </c>
      <c r="L122" s="307">
        <v>6695</v>
      </c>
      <c r="M122" s="308">
        <v>6694</v>
      </c>
      <c r="N122" s="308">
        <f t="shared" si="18"/>
        <v>1</v>
      </c>
      <c r="O122" s="308">
        <f t="shared" si="19"/>
        <v>1000</v>
      </c>
      <c r="P122" s="309">
        <f t="shared" si="20"/>
        <v>0.001</v>
      </c>
      <c r="Q122" s="414"/>
    </row>
    <row r="123" spans="1:17" s="797" customFormat="1" ht="15" customHeight="1">
      <c r="A123" s="787">
        <v>80</v>
      </c>
      <c r="B123" s="788" t="s">
        <v>389</v>
      </c>
      <c r="C123" s="799">
        <v>4864824</v>
      </c>
      <c r="D123" s="800" t="s">
        <v>12</v>
      </c>
      <c r="E123" s="801" t="s">
        <v>314</v>
      </c>
      <c r="F123" s="799">
        <v>160</v>
      </c>
      <c r="G123" s="793">
        <v>1106</v>
      </c>
      <c r="H123" s="794">
        <v>1167</v>
      </c>
      <c r="I123" s="794">
        <f>G123-H123</f>
        <v>-61</v>
      </c>
      <c r="J123" s="794">
        <f>$F123*I123</f>
        <v>-9760</v>
      </c>
      <c r="K123" s="794">
        <f>J123/1000000</f>
        <v>-0.00976</v>
      </c>
      <c r="L123" s="793">
        <v>1576</v>
      </c>
      <c r="M123" s="794">
        <v>1574</v>
      </c>
      <c r="N123" s="794">
        <f>L123-M123</f>
        <v>2</v>
      </c>
      <c r="O123" s="794">
        <f>$F123*N123</f>
        <v>320</v>
      </c>
      <c r="P123" s="794">
        <f>O123/1000000</f>
        <v>0.00032</v>
      </c>
      <c r="Q123" s="803"/>
    </row>
    <row r="124" spans="1:17" ht="15" customHeight="1">
      <c r="A124" s="260">
        <v>81</v>
      </c>
      <c r="B124" s="280" t="s">
        <v>390</v>
      </c>
      <c r="C124" s="302">
        <v>5295123</v>
      </c>
      <c r="D124" s="314" t="s">
        <v>12</v>
      </c>
      <c r="E124" s="295" t="s">
        <v>314</v>
      </c>
      <c r="F124" s="302">
        <v>100</v>
      </c>
      <c r="G124" s="307">
        <v>974901</v>
      </c>
      <c r="H124" s="308">
        <v>975042</v>
      </c>
      <c r="I124" s="308">
        <f>G124-H124</f>
        <v>-141</v>
      </c>
      <c r="J124" s="308">
        <f>$F124*I124</f>
        <v>-14100</v>
      </c>
      <c r="K124" s="308">
        <f>J124/1000000</f>
        <v>-0.0141</v>
      </c>
      <c r="L124" s="307">
        <v>910078</v>
      </c>
      <c r="M124" s="308">
        <v>910068</v>
      </c>
      <c r="N124" s="308">
        <f>L124-M124</f>
        <v>10</v>
      </c>
      <c r="O124" s="308">
        <f>$F124*N124</f>
        <v>1000</v>
      </c>
      <c r="P124" s="308">
        <f>O124/1000000</f>
        <v>0.001</v>
      </c>
      <c r="Q124" s="425"/>
    </row>
    <row r="125" spans="1:17" ht="15" customHeight="1">
      <c r="A125" s="292">
        <v>82</v>
      </c>
      <c r="B125" s="280" t="s">
        <v>412</v>
      </c>
      <c r="C125" s="302">
        <v>4864879</v>
      </c>
      <c r="D125" s="314" t="s">
        <v>12</v>
      </c>
      <c r="E125" s="295" t="s">
        <v>314</v>
      </c>
      <c r="F125" s="302">
        <v>1000</v>
      </c>
      <c r="G125" s="307">
        <v>4602</v>
      </c>
      <c r="H125" s="308">
        <v>4563</v>
      </c>
      <c r="I125" s="308">
        <f>G125-H125</f>
        <v>39</v>
      </c>
      <c r="J125" s="308">
        <f>$F125*I125</f>
        <v>39000</v>
      </c>
      <c r="K125" s="308">
        <f>J125/1000000</f>
        <v>0.039</v>
      </c>
      <c r="L125" s="307">
        <v>1118</v>
      </c>
      <c r="M125" s="308">
        <v>1118</v>
      </c>
      <c r="N125" s="308">
        <f>L125-M125</f>
        <v>0</v>
      </c>
      <c r="O125" s="308">
        <f>$F125*N125</f>
        <v>0</v>
      </c>
      <c r="P125" s="308">
        <f>O125/1000000</f>
        <v>0</v>
      </c>
      <c r="Q125" s="753"/>
    </row>
    <row r="126" spans="1:17" s="101" customFormat="1" ht="15" customHeight="1">
      <c r="A126" s="292">
        <v>83</v>
      </c>
      <c r="B126" s="280" t="s">
        <v>413</v>
      </c>
      <c r="C126" s="626">
        <v>4864847</v>
      </c>
      <c r="D126" s="626" t="s">
        <v>12</v>
      </c>
      <c r="E126" s="295" t="s">
        <v>314</v>
      </c>
      <c r="F126" s="254">
        <v>1000</v>
      </c>
      <c r="G126" s="307">
        <v>4544</v>
      </c>
      <c r="H126" s="308">
        <v>4512</v>
      </c>
      <c r="I126" s="281">
        <f t="shared" si="15"/>
        <v>32</v>
      </c>
      <c r="J126" s="281">
        <f t="shared" si="16"/>
        <v>32000</v>
      </c>
      <c r="K126" s="254">
        <f t="shared" si="17"/>
        <v>0.032</v>
      </c>
      <c r="L126" s="307">
        <v>7431</v>
      </c>
      <c r="M126" s="308">
        <v>7431</v>
      </c>
      <c r="N126" s="281">
        <f t="shared" si="18"/>
        <v>0</v>
      </c>
      <c r="O126" s="281">
        <f t="shared" si="19"/>
        <v>0</v>
      </c>
      <c r="P126" s="254">
        <f t="shared" si="20"/>
        <v>0</v>
      </c>
      <c r="Q126" s="753"/>
    </row>
    <row r="127" spans="2:17" ht="15" customHeight="1">
      <c r="B127" s="313" t="s">
        <v>421</v>
      </c>
      <c r="C127" s="37"/>
      <c r="D127" s="111"/>
      <c r="E127" s="91"/>
      <c r="F127" s="38"/>
      <c r="G127" s="307"/>
      <c r="H127" s="308"/>
      <c r="I127" s="290"/>
      <c r="J127" s="290"/>
      <c r="K127" s="290"/>
      <c r="L127" s="307"/>
      <c r="M127" s="308"/>
      <c r="N127" s="290"/>
      <c r="O127" s="290"/>
      <c r="P127" s="290"/>
      <c r="Q127" s="415"/>
    </row>
    <row r="128" spans="1:17" ht="15" customHeight="1">
      <c r="A128" s="292">
        <v>84</v>
      </c>
      <c r="B128" s="670" t="s">
        <v>422</v>
      </c>
      <c r="C128" s="37">
        <v>4865158</v>
      </c>
      <c r="D128" s="111" t="s">
        <v>12</v>
      </c>
      <c r="E128" s="91" t="s">
        <v>314</v>
      </c>
      <c r="F128" s="418">
        <v>200</v>
      </c>
      <c r="G128" s="307">
        <v>994827</v>
      </c>
      <c r="H128" s="308">
        <v>994785</v>
      </c>
      <c r="I128" s="290">
        <f>G128-H128</f>
        <v>42</v>
      </c>
      <c r="J128" s="290">
        <f>$F128*I128</f>
        <v>8400</v>
      </c>
      <c r="K128" s="290">
        <f>J128/1000000</f>
        <v>0.0084</v>
      </c>
      <c r="L128" s="307">
        <v>14611</v>
      </c>
      <c r="M128" s="308">
        <v>14611</v>
      </c>
      <c r="N128" s="290">
        <f>L128-M128</f>
        <v>0</v>
      </c>
      <c r="O128" s="290">
        <f>$F128*N128</f>
        <v>0</v>
      </c>
      <c r="P128" s="290">
        <f>O128/1000000</f>
        <v>0</v>
      </c>
      <c r="Q128" s="415"/>
    </row>
    <row r="129" spans="1:17" ht="15" customHeight="1">
      <c r="A129" s="292">
        <v>85</v>
      </c>
      <c r="B129" s="670" t="s">
        <v>423</v>
      </c>
      <c r="C129" s="37">
        <v>4864816</v>
      </c>
      <c r="D129" s="111" t="s">
        <v>12</v>
      </c>
      <c r="E129" s="91" t="s">
        <v>314</v>
      </c>
      <c r="F129" s="418">
        <v>187.5</v>
      </c>
      <c r="G129" s="307">
        <v>990647</v>
      </c>
      <c r="H129" s="308">
        <v>990771</v>
      </c>
      <c r="I129" s="290">
        <f>G129-H129</f>
        <v>-124</v>
      </c>
      <c r="J129" s="290">
        <f>$F129*I129</f>
        <v>-23250</v>
      </c>
      <c r="K129" s="290">
        <f>J129/1000000</f>
        <v>-0.02325</v>
      </c>
      <c r="L129" s="307">
        <v>5406</v>
      </c>
      <c r="M129" s="308">
        <v>5406</v>
      </c>
      <c r="N129" s="290">
        <f>L129-M129</f>
        <v>0</v>
      </c>
      <c r="O129" s="290">
        <f>$F129*N129</f>
        <v>0</v>
      </c>
      <c r="P129" s="290">
        <f>O129/1000000</f>
        <v>0</v>
      </c>
      <c r="Q129" s="415"/>
    </row>
    <row r="130" spans="1:17" ht="15" customHeight="1">
      <c r="A130" s="290">
        <v>86</v>
      </c>
      <c r="B130" s="670" t="s">
        <v>424</v>
      </c>
      <c r="C130" s="37">
        <v>4864808</v>
      </c>
      <c r="D130" s="111" t="s">
        <v>12</v>
      </c>
      <c r="E130" s="91" t="s">
        <v>314</v>
      </c>
      <c r="F130" s="418">
        <v>187.5</v>
      </c>
      <c r="G130" s="307">
        <v>987812</v>
      </c>
      <c r="H130" s="308">
        <v>988298</v>
      </c>
      <c r="I130" s="290">
        <f>G130-H130</f>
        <v>-486</v>
      </c>
      <c r="J130" s="290">
        <f>$F130*I130</f>
        <v>-91125</v>
      </c>
      <c r="K130" s="290">
        <f>J130/1000000</f>
        <v>-0.091125</v>
      </c>
      <c r="L130" s="307">
        <v>4080</v>
      </c>
      <c r="M130" s="308">
        <v>4079</v>
      </c>
      <c r="N130" s="290">
        <f>L130-M130</f>
        <v>1</v>
      </c>
      <c r="O130" s="290">
        <f>$F130*N130</f>
        <v>187.5</v>
      </c>
      <c r="P130" s="290">
        <f>O130/1000000</f>
        <v>0.0001875</v>
      </c>
      <c r="Q130" s="415"/>
    </row>
    <row r="131" spans="1:17" ht="15" customHeight="1">
      <c r="A131" s="290">
        <v>87</v>
      </c>
      <c r="B131" s="670" t="s">
        <v>425</v>
      </c>
      <c r="C131" s="37">
        <v>4865005</v>
      </c>
      <c r="D131" s="111" t="s">
        <v>12</v>
      </c>
      <c r="E131" s="91" t="s">
        <v>314</v>
      </c>
      <c r="F131" s="418">
        <v>250</v>
      </c>
      <c r="G131" s="307">
        <v>4512</v>
      </c>
      <c r="H131" s="308">
        <v>4443</v>
      </c>
      <c r="I131" s="290">
        <f>G131-H131</f>
        <v>69</v>
      </c>
      <c r="J131" s="290">
        <f>$F131*I131</f>
        <v>17250</v>
      </c>
      <c r="K131" s="290">
        <f>J131/1000000</f>
        <v>0.01725</v>
      </c>
      <c r="L131" s="307">
        <v>8046</v>
      </c>
      <c r="M131" s="308">
        <v>8046</v>
      </c>
      <c r="N131" s="290">
        <f>L131-M131</f>
        <v>0</v>
      </c>
      <c r="O131" s="290">
        <f>$F131*N131</f>
        <v>0</v>
      </c>
      <c r="P131" s="290">
        <f>O131/1000000</f>
        <v>0</v>
      </c>
      <c r="Q131" s="415"/>
    </row>
    <row r="132" spans="1:17" s="445" customFormat="1" ht="17.25" thickBot="1">
      <c r="A132" s="705">
        <v>88</v>
      </c>
      <c r="B132" s="706" t="s">
        <v>426</v>
      </c>
      <c r="C132" s="664">
        <v>4864822</v>
      </c>
      <c r="D132" s="237" t="s">
        <v>12</v>
      </c>
      <c r="E132" s="238" t="s">
        <v>314</v>
      </c>
      <c r="F132" s="664">
        <v>100</v>
      </c>
      <c r="G132" s="412">
        <v>994744</v>
      </c>
      <c r="H132" s="413">
        <v>995028</v>
      </c>
      <c r="I132" s="294">
        <f>G132-H132</f>
        <v>-284</v>
      </c>
      <c r="J132" s="294">
        <f>$F132*I132</f>
        <v>-28400</v>
      </c>
      <c r="K132" s="294">
        <f>J132/1000000</f>
        <v>-0.0284</v>
      </c>
      <c r="L132" s="412">
        <v>29810</v>
      </c>
      <c r="M132" s="413">
        <v>29796</v>
      </c>
      <c r="N132" s="294">
        <f>L132-M132</f>
        <v>14</v>
      </c>
      <c r="O132" s="294">
        <f>$F132*N132</f>
        <v>1400</v>
      </c>
      <c r="P132" s="294">
        <f>O132/1000000</f>
        <v>0.0014</v>
      </c>
      <c r="Q132" s="707"/>
    </row>
    <row r="133" spans="1:17" s="443" customFormat="1" ht="7.5" customHeight="1" thickTop="1">
      <c r="A133" s="42"/>
      <c r="B133" s="683"/>
      <c r="C133" s="444"/>
      <c r="D133" s="111"/>
      <c r="E133" s="91"/>
      <c r="F133" s="444"/>
      <c r="G133" s="308"/>
      <c r="H133" s="308"/>
      <c r="I133" s="290"/>
      <c r="J133" s="290"/>
      <c r="K133" s="290"/>
      <c r="L133" s="308"/>
      <c r="M133" s="308"/>
      <c r="N133" s="290"/>
      <c r="O133" s="290"/>
      <c r="P133" s="290"/>
      <c r="Q133" s="716"/>
    </row>
    <row r="134" spans="1:16" ht="21" customHeight="1">
      <c r="A134" s="171" t="s">
        <v>285</v>
      </c>
      <c r="C134" s="54"/>
      <c r="D134" s="87"/>
      <c r="E134" s="87"/>
      <c r="F134" s="527"/>
      <c r="K134" s="528">
        <f>SUM(K8:K133)</f>
        <v>-28.802726519999997</v>
      </c>
      <c r="L134" s="20"/>
      <c r="M134" s="20"/>
      <c r="N134" s="20"/>
      <c r="O134" s="20"/>
      <c r="P134" s="528">
        <f>SUM(P8:P133)</f>
        <v>-1.21059249</v>
      </c>
    </row>
    <row r="135" spans="3:16" ht="9.75" customHeight="1" hidden="1">
      <c r="C135" s="87"/>
      <c r="D135" s="87"/>
      <c r="E135" s="87"/>
      <c r="F135" s="527"/>
      <c r="L135" s="480"/>
      <c r="M135" s="480"/>
      <c r="N135" s="480"/>
      <c r="O135" s="480"/>
      <c r="P135" s="480"/>
    </row>
    <row r="136" spans="1:17" ht="24" thickBot="1">
      <c r="A136" s="361" t="s">
        <v>177</v>
      </c>
      <c r="C136" s="87"/>
      <c r="D136" s="87"/>
      <c r="E136" s="87"/>
      <c r="F136" s="527"/>
      <c r="G136" s="443"/>
      <c r="H136" s="443"/>
      <c r="I136" s="44" t="s">
        <v>363</v>
      </c>
      <c r="J136" s="443"/>
      <c r="K136" s="443"/>
      <c r="L136" s="444"/>
      <c r="M136" s="444"/>
      <c r="N136" s="44" t="s">
        <v>364</v>
      </c>
      <c r="O136" s="444"/>
      <c r="P136" s="444"/>
      <c r="Q136" s="524" t="str">
        <f>NDPL!$Q$1</f>
        <v>MARCH-2021</v>
      </c>
    </row>
    <row r="137" spans="1:17" ht="39.75" thickBot="1" thickTop="1">
      <c r="A137" s="460" t="s">
        <v>8</v>
      </c>
      <c r="B137" s="461" t="s">
        <v>9</v>
      </c>
      <c r="C137" s="462" t="s">
        <v>1</v>
      </c>
      <c r="D137" s="462" t="s">
        <v>2</v>
      </c>
      <c r="E137" s="462" t="s">
        <v>3</v>
      </c>
      <c r="F137" s="529" t="s">
        <v>10</v>
      </c>
      <c r="G137" s="460" t="str">
        <f>NDPL!G5</f>
        <v>FINAL READING 31/03/2021</v>
      </c>
      <c r="H137" s="462" t="str">
        <f>NDPL!H5</f>
        <v>INTIAL READING 01/03/2021</v>
      </c>
      <c r="I137" s="462" t="s">
        <v>4</v>
      </c>
      <c r="J137" s="462" t="s">
        <v>5</v>
      </c>
      <c r="K137" s="462" t="s">
        <v>6</v>
      </c>
      <c r="L137" s="460" t="str">
        <f>NDPL!G5</f>
        <v>FINAL READING 31/03/2021</v>
      </c>
      <c r="M137" s="462" t="str">
        <f>NDPL!H5</f>
        <v>INTIAL READING 01/03/2021</v>
      </c>
      <c r="N137" s="462" t="s">
        <v>4</v>
      </c>
      <c r="O137" s="462" t="s">
        <v>5</v>
      </c>
      <c r="P137" s="462" t="s">
        <v>6</v>
      </c>
      <c r="Q137" s="473" t="s">
        <v>282</v>
      </c>
    </row>
    <row r="138" spans="3:16" ht="18" thickBot="1" thickTop="1">
      <c r="C138" s="87"/>
      <c r="D138" s="87"/>
      <c r="E138" s="87"/>
      <c r="F138" s="527"/>
      <c r="L138" s="480"/>
      <c r="M138" s="480"/>
      <c r="N138" s="480"/>
      <c r="O138" s="480"/>
      <c r="P138" s="480"/>
    </row>
    <row r="139" spans="1:17" ht="18" customHeight="1" thickTop="1">
      <c r="A139" s="319"/>
      <c r="B139" s="320" t="s">
        <v>164</v>
      </c>
      <c r="C139" s="293"/>
      <c r="D139" s="88"/>
      <c r="E139" s="88"/>
      <c r="F139" s="289"/>
      <c r="G139" s="50"/>
      <c r="H139" s="422"/>
      <c r="I139" s="422"/>
      <c r="J139" s="422"/>
      <c r="K139" s="530"/>
      <c r="L139" s="482"/>
      <c r="M139" s="483"/>
      <c r="N139" s="483"/>
      <c r="O139" s="483"/>
      <c r="P139" s="484"/>
      <c r="Q139" s="479"/>
    </row>
    <row r="140" spans="1:17" ht="18">
      <c r="A140" s="292">
        <v>1</v>
      </c>
      <c r="B140" s="321" t="s">
        <v>165</v>
      </c>
      <c r="C140" s="302">
        <v>4865151</v>
      </c>
      <c r="D140" s="111" t="s">
        <v>12</v>
      </c>
      <c r="E140" s="91" t="s">
        <v>314</v>
      </c>
      <c r="F140" s="290">
        <v>-500</v>
      </c>
      <c r="G140" s="307">
        <v>21239</v>
      </c>
      <c r="H140" s="308">
        <v>21257</v>
      </c>
      <c r="I140" s="260">
        <f>G140-H140</f>
        <v>-18</v>
      </c>
      <c r="J140" s="260">
        <f>$F140*I140</f>
        <v>9000</v>
      </c>
      <c r="K140" s="260">
        <f>J140/1000000</f>
        <v>0.009</v>
      </c>
      <c r="L140" s="307">
        <v>4880</v>
      </c>
      <c r="M140" s="308">
        <v>4880</v>
      </c>
      <c r="N140" s="260">
        <f>L140-M140</f>
        <v>0</v>
      </c>
      <c r="O140" s="260">
        <f>$F140*N140</f>
        <v>0</v>
      </c>
      <c r="P140" s="260">
        <f>O140/1000000</f>
        <v>0</v>
      </c>
      <c r="Q140" s="429"/>
    </row>
    <row r="141" spans="1:17" ht="18" customHeight="1">
      <c r="A141" s="292"/>
      <c r="B141" s="322" t="s">
        <v>39</v>
      </c>
      <c r="C141" s="302"/>
      <c r="D141" s="111"/>
      <c r="E141" s="111"/>
      <c r="F141" s="290"/>
      <c r="G141" s="307"/>
      <c r="H141" s="308"/>
      <c r="I141" s="260"/>
      <c r="J141" s="260"/>
      <c r="K141" s="260"/>
      <c r="L141" s="307"/>
      <c r="M141" s="308"/>
      <c r="N141" s="260"/>
      <c r="O141" s="260"/>
      <c r="P141" s="260"/>
      <c r="Q141" s="426"/>
    </row>
    <row r="142" spans="1:17" ht="18" customHeight="1">
      <c r="A142" s="292"/>
      <c r="B142" s="322" t="s">
        <v>111</v>
      </c>
      <c r="C142" s="302"/>
      <c r="D142" s="111"/>
      <c r="E142" s="111"/>
      <c r="F142" s="290"/>
      <c r="G142" s="307"/>
      <c r="H142" s="308"/>
      <c r="I142" s="260"/>
      <c r="J142" s="260"/>
      <c r="K142" s="260"/>
      <c r="L142" s="307"/>
      <c r="M142" s="308"/>
      <c r="N142" s="260"/>
      <c r="O142" s="260"/>
      <c r="P142" s="260"/>
      <c r="Q142" s="426"/>
    </row>
    <row r="143" spans="1:17" ht="18" customHeight="1">
      <c r="A143" s="292">
        <v>2</v>
      </c>
      <c r="B143" s="321" t="s">
        <v>112</v>
      </c>
      <c r="C143" s="302">
        <v>5295199</v>
      </c>
      <c r="D143" s="111" t="s">
        <v>12</v>
      </c>
      <c r="E143" s="91" t="s">
        <v>314</v>
      </c>
      <c r="F143" s="290">
        <v>-1000</v>
      </c>
      <c r="G143" s="307">
        <v>998183</v>
      </c>
      <c r="H143" s="308">
        <v>998183</v>
      </c>
      <c r="I143" s="260">
        <f>G143-H143</f>
        <v>0</v>
      </c>
      <c r="J143" s="260">
        <f>$F143*I143</f>
        <v>0</v>
      </c>
      <c r="K143" s="260">
        <f>J143/1000000</f>
        <v>0</v>
      </c>
      <c r="L143" s="307">
        <v>1170</v>
      </c>
      <c r="M143" s="308">
        <v>1170</v>
      </c>
      <c r="N143" s="260">
        <f>L143-M143</f>
        <v>0</v>
      </c>
      <c r="O143" s="260">
        <f>$F143*N143</f>
        <v>0</v>
      </c>
      <c r="P143" s="260">
        <f>O143/1000000</f>
        <v>0</v>
      </c>
      <c r="Q143" s="426"/>
    </row>
    <row r="144" spans="1:17" ht="18" customHeight="1">
      <c r="A144" s="292">
        <v>3</v>
      </c>
      <c r="B144" s="291" t="s">
        <v>113</v>
      </c>
      <c r="C144" s="302">
        <v>4864828</v>
      </c>
      <c r="D144" s="80" t="s">
        <v>12</v>
      </c>
      <c r="E144" s="91" t="s">
        <v>314</v>
      </c>
      <c r="F144" s="290">
        <v>-133.33</v>
      </c>
      <c r="G144" s="307">
        <v>993262</v>
      </c>
      <c r="H144" s="308">
        <v>993270</v>
      </c>
      <c r="I144" s="260">
        <f>G144-H144</f>
        <v>-8</v>
      </c>
      <c r="J144" s="260">
        <f>$F144*I144</f>
        <v>1066.64</v>
      </c>
      <c r="K144" s="260">
        <f>J144/1000000</f>
        <v>0.00106664</v>
      </c>
      <c r="L144" s="307">
        <v>7761</v>
      </c>
      <c r="M144" s="308">
        <v>7786</v>
      </c>
      <c r="N144" s="260">
        <f>L144-M144</f>
        <v>-25</v>
      </c>
      <c r="O144" s="260">
        <f>$F144*N144</f>
        <v>3333.2500000000005</v>
      </c>
      <c r="P144" s="260">
        <f>O144/1000000</f>
        <v>0.0033332500000000003</v>
      </c>
      <c r="Q144" s="426"/>
    </row>
    <row r="145" spans="1:17" ht="18" customHeight="1">
      <c r="A145" s="292">
        <v>4</v>
      </c>
      <c r="B145" s="321" t="s">
        <v>166</v>
      </c>
      <c r="C145" s="302">
        <v>4864804</v>
      </c>
      <c r="D145" s="111" t="s">
        <v>12</v>
      </c>
      <c r="E145" s="91" t="s">
        <v>314</v>
      </c>
      <c r="F145" s="290">
        <v>-200</v>
      </c>
      <c r="G145" s="307">
        <v>994312</v>
      </c>
      <c r="H145" s="308">
        <v>994312</v>
      </c>
      <c r="I145" s="260">
        <f>G145-H145</f>
        <v>0</v>
      </c>
      <c r="J145" s="260">
        <f>$F145*I145</f>
        <v>0</v>
      </c>
      <c r="K145" s="260">
        <f>J145/1000000</f>
        <v>0</v>
      </c>
      <c r="L145" s="307">
        <v>4403</v>
      </c>
      <c r="M145" s="308">
        <v>4403</v>
      </c>
      <c r="N145" s="260">
        <f>L145-M145</f>
        <v>0</v>
      </c>
      <c r="O145" s="260">
        <f>$F145*N145</f>
        <v>0</v>
      </c>
      <c r="P145" s="260">
        <f>O145/1000000</f>
        <v>0</v>
      </c>
      <c r="Q145" s="426"/>
    </row>
    <row r="146" spans="1:17" ht="18" customHeight="1">
      <c r="A146" s="292">
        <v>5</v>
      </c>
      <c r="B146" s="321" t="s">
        <v>167</v>
      </c>
      <c r="C146" s="302">
        <v>4864845</v>
      </c>
      <c r="D146" s="111" t="s">
        <v>12</v>
      </c>
      <c r="E146" s="91" t="s">
        <v>314</v>
      </c>
      <c r="F146" s="290">
        <v>-1000</v>
      </c>
      <c r="G146" s="307">
        <v>1159</v>
      </c>
      <c r="H146" s="308">
        <v>1188</v>
      </c>
      <c r="I146" s="260">
        <f>G146-H146</f>
        <v>-29</v>
      </c>
      <c r="J146" s="260">
        <f>$F146*I146</f>
        <v>29000</v>
      </c>
      <c r="K146" s="260">
        <f>J146/1000000</f>
        <v>0.029</v>
      </c>
      <c r="L146" s="307">
        <v>999096</v>
      </c>
      <c r="M146" s="308">
        <v>999098</v>
      </c>
      <c r="N146" s="260">
        <f>L146-M146</f>
        <v>-2</v>
      </c>
      <c r="O146" s="260">
        <f>$F146*N146</f>
        <v>2000</v>
      </c>
      <c r="P146" s="260">
        <f>O146/1000000</f>
        <v>0.002</v>
      </c>
      <c r="Q146" s="426"/>
    </row>
    <row r="147" spans="1:17" ht="18" customHeight="1">
      <c r="A147" s="292"/>
      <c r="B147" s="323" t="s">
        <v>168</v>
      </c>
      <c r="C147" s="302"/>
      <c r="D147" s="80"/>
      <c r="E147" s="80"/>
      <c r="F147" s="290"/>
      <c r="G147" s="307"/>
      <c r="H147" s="308"/>
      <c r="I147" s="260"/>
      <c r="J147" s="260"/>
      <c r="K147" s="260"/>
      <c r="L147" s="307"/>
      <c r="M147" s="308"/>
      <c r="N147" s="260"/>
      <c r="O147" s="260"/>
      <c r="P147" s="260"/>
      <c r="Q147" s="426"/>
    </row>
    <row r="148" spans="1:17" ht="18" customHeight="1">
      <c r="A148" s="292"/>
      <c r="B148" s="323" t="s">
        <v>102</v>
      </c>
      <c r="C148" s="302"/>
      <c r="D148" s="80"/>
      <c r="E148" s="80"/>
      <c r="F148" s="290"/>
      <c r="G148" s="307"/>
      <c r="H148" s="308"/>
      <c r="I148" s="260"/>
      <c r="J148" s="260"/>
      <c r="K148" s="260"/>
      <c r="L148" s="307"/>
      <c r="M148" s="308"/>
      <c r="N148" s="260"/>
      <c r="O148" s="260"/>
      <c r="P148" s="260"/>
      <c r="Q148" s="426"/>
    </row>
    <row r="149" spans="1:17" s="450" customFormat="1" ht="18">
      <c r="A149" s="435">
        <v>6</v>
      </c>
      <c r="B149" s="436" t="s">
        <v>366</v>
      </c>
      <c r="C149" s="437">
        <v>4864955</v>
      </c>
      <c r="D149" s="147" t="s">
        <v>12</v>
      </c>
      <c r="E149" s="148" t="s">
        <v>314</v>
      </c>
      <c r="F149" s="438">
        <v>-1000</v>
      </c>
      <c r="G149" s="307">
        <v>993286</v>
      </c>
      <c r="H149" s="308">
        <v>993501</v>
      </c>
      <c r="I149" s="409">
        <f>G149-H149</f>
        <v>-215</v>
      </c>
      <c r="J149" s="409">
        <f>$F149*I149</f>
        <v>215000</v>
      </c>
      <c r="K149" s="409">
        <f>J149/1000000</f>
        <v>0.215</v>
      </c>
      <c r="L149" s="307">
        <v>2251</v>
      </c>
      <c r="M149" s="308">
        <v>2251</v>
      </c>
      <c r="N149" s="409">
        <f>L149-M149</f>
        <v>0</v>
      </c>
      <c r="O149" s="409">
        <f>$F149*N149</f>
        <v>0</v>
      </c>
      <c r="P149" s="409">
        <f>O149/1000000</f>
        <v>0</v>
      </c>
      <c r="Q149" s="622"/>
    </row>
    <row r="150" spans="1:17" ht="18">
      <c r="A150" s="292">
        <v>7</v>
      </c>
      <c r="B150" s="321" t="s">
        <v>169</v>
      </c>
      <c r="C150" s="302">
        <v>4864820</v>
      </c>
      <c r="D150" s="111" t="s">
        <v>12</v>
      </c>
      <c r="E150" s="91" t="s">
        <v>314</v>
      </c>
      <c r="F150" s="290">
        <v>-160</v>
      </c>
      <c r="G150" s="307">
        <v>6778</v>
      </c>
      <c r="H150" s="308">
        <v>7246</v>
      </c>
      <c r="I150" s="260">
        <f>G150-H150</f>
        <v>-468</v>
      </c>
      <c r="J150" s="260">
        <f>$F150*I150</f>
        <v>74880</v>
      </c>
      <c r="K150" s="260">
        <f>J150/1000000</f>
        <v>0.07488</v>
      </c>
      <c r="L150" s="307">
        <v>29879</v>
      </c>
      <c r="M150" s="308">
        <v>29875</v>
      </c>
      <c r="N150" s="260">
        <f>L150-M150</f>
        <v>4</v>
      </c>
      <c r="O150" s="260">
        <f>$F150*N150</f>
        <v>-640</v>
      </c>
      <c r="P150" s="260">
        <f>O150/1000000</f>
        <v>-0.00064</v>
      </c>
      <c r="Q150" s="623"/>
    </row>
    <row r="151" spans="1:17" ht="18" customHeight="1">
      <c r="A151" s="292">
        <v>8</v>
      </c>
      <c r="B151" s="321" t="s">
        <v>170</v>
      </c>
      <c r="C151" s="302">
        <v>4864811</v>
      </c>
      <c r="D151" s="111" t="s">
        <v>12</v>
      </c>
      <c r="E151" s="91" t="s">
        <v>314</v>
      </c>
      <c r="F151" s="290">
        <v>-200</v>
      </c>
      <c r="G151" s="307">
        <v>3574</v>
      </c>
      <c r="H151" s="308">
        <v>3576</v>
      </c>
      <c r="I151" s="260">
        <f>G151-H151</f>
        <v>-2</v>
      </c>
      <c r="J151" s="260">
        <f>$F151*I151</f>
        <v>400</v>
      </c>
      <c r="K151" s="260">
        <f>J151/1000000</f>
        <v>0.0004</v>
      </c>
      <c r="L151" s="307">
        <v>8228</v>
      </c>
      <c r="M151" s="308">
        <v>8219</v>
      </c>
      <c r="N151" s="260">
        <f>L151-M151</f>
        <v>9</v>
      </c>
      <c r="O151" s="260">
        <f>$F151*N151</f>
        <v>-1800</v>
      </c>
      <c r="P151" s="260">
        <f>O151/1000000</f>
        <v>-0.0018</v>
      </c>
      <c r="Q151" s="426"/>
    </row>
    <row r="152" spans="1:17" ht="18" customHeight="1">
      <c r="A152" s="292">
        <v>9</v>
      </c>
      <c r="B152" s="321" t="s">
        <v>375</v>
      </c>
      <c r="C152" s="302">
        <v>4864961</v>
      </c>
      <c r="D152" s="111" t="s">
        <v>12</v>
      </c>
      <c r="E152" s="91" t="s">
        <v>314</v>
      </c>
      <c r="F152" s="290">
        <v>-1000</v>
      </c>
      <c r="G152" s="307">
        <v>978608</v>
      </c>
      <c r="H152" s="308">
        <v>979206</v>
      </c>
      <c r="I152" s="260">
        <f>G152-H152</f>
        <v>-598</v>
      </c>
      <c r="J152" s="260">
        <f>$F152*I152</f>
        <v>598000</v>
      </c>
      <c r="K152" s="260">
        <f>J152/1000000</f>
        <v>0.598</v>
      </c>
      <c r="L152" s="307">
        <v>999249</v>
      </c>
      <c r="M152" s="308">
        <v>999249</v>
      </c>
      <c r="N152" s="260">
        <f>L152-M152</f>
        <v>0</v>
      </c>
      <c r="O152" s="260">
        <f>$F152*N152</f>
        <v>0</v>
      </c>
      <c r="P152" s="260">
        <f>O152/1000000</f>
        <v>0</v>
      </c>
      <c r="Q152" s="411"/>
    </row>
    <row r="153" spans="1:17" ht="18" customHeight="1">
      <c r="A153" s="292"/>
      <c r="B153" s="322" t="s">
        <v>102</v>
      </c>
      <c r="C153" s="302"/>
      <c r="D153" s="111"/>
      <c r="E153" s="111"/>
      <c r="F153" s="290"/>
      <c r="G153" s="307"/>
      <c r="H153" s="308"/>
      <c r="I153" s="260"/>
      <c r="J153" s="260"/>
      <c r="K153" s="260"/>
      <c r="L153" s="307"/>
      <c r="M153" s="308"/>
      <c r="N153" s="260"/>
      <c r="O153" s="260"/>
      <c r="P153" s="260"/>
      <c r="Q153" s="426"/>
    </row>
    <row r="154" spans="1:17" ht="18" customHeight="1">
      <c r="A154" s="292">
        <v>10</v>
      </c>
      <c r="B154" s="321" t="s">
        <v>171</v>
      </c>
      <c r="C154" s="302">
        <v>4865093</v>
      </c>
      <c r="D154" s="111" t="s">
        <v>12</v>
      </c>
      <c r="E154" s="91" t="s">
        <v>314</v>
      </c>
      <c r="F154" s="290">
        <v>-100</v>
      </c>
      <c r="G154" s="307">
        <v>102647</v>
      </c>
      <c r="H154" s="308">
        <v>102649</v>
      </c>
      <c r="I154" s="260">
        <f>G154-H154</f>
        <v>-2</v>
      </c>
      <c r="J154" s="260">
        <f>$F154*I154</f>
        <v>200</v>
      </c>
      <c r="K154" s="260">
        <f>J154/1000000</f>
        <v>0.0002</v>
      </c>
      <c r="L154" s="307">
        <v>75962</v>
      </c>
      <c r="M154" s="308">
        <v>75960</v>
      </c>
      <c r="N154" s="260">
        <f>L154-M154</f>
        <v>2</v>
      </c>
      <c r="O154" s="260">
        <f>$F154*N154</f>
        <v>-200</v>
      </c>
      <c r="P154" s="260">
        <f>O154/1000000</f>
        <v>-0.0002</v>
      </c>
      <c r="Q154" s="426"/>
    </row>
    <row r="155" spans="1:17" ht="18" customHeight="1">
      <c r="A155" s="292">
        <v>11</v>
      </c>
      <c r="B155" s="321" t="s">
        <v>172</v>
      </c>
      <c r="C155" s="302">
        <v>4902544</v>
      </c>
      <c r="D155" s="111" t="s">
        <v>12</v>
      </c>
      <c r="E155" s="91" t="s">
        <v>314</v>
      </c>
      <c r="F155" s="290">
        <v>-100</v>
      </c>
      <c r="G155" s="307">
        <v>4524</v>
      </c>
      <c r="H155" s="308">
        <v>4717</v>
      </c>
      <c r="I155" s="260">
        <f>G155-H155</f>
        <v>-193</v>
      </c>
      <c r="J155" s="260">
        <f>$F155*I155</f>
        <v>19300</v>
      </c>
      <c r="K155" s="260">
        <f>J155/1000000</f>
        <v>0.0193</v>
      </c>
      <c r="L155" s="307">
        <v>1374</v>
      </c>
      <c r="M155" s="308">
        <v>1376</v>
      </c>
      <c r="N155" s="260">
        <f>L155-M155</f>
        <v>-2</v>
      </c>
      <c r="O155" s="260">
        <f>$F155*N155</f>
        <v>200</v>
      </c>
      <c r="P155" s="260">
        <f>O155/1000000</f>
        <v>0.0002</v>
      </c>
      <c r="Q155" s="426"/>
    </row>
    <row r="156" spans="1:17" ht="18">
      <c r="A156" s="435">
        <v>12</v>
      </c>
      <c r="B156" s="436" t="s">
        <v>173</v>
      </c>
      <c r="C156" s="437">
        <v>5269199</v>
      </c>
      <c r="D156" s="147" t="s">
        <v>12</v>
      </c>
      <c r="E156" s="148" t="s">
        <v>314</v>
      </c>
      <c r="F156" s="438">
        <v>-100</v>
      </c>
      <c r="G156" s="307">
        <v>6987</v>
      </c>
      <c r="H156" s="308">
        <v>8618</v>
      </c>
      <c r="I156" s="409">
        <f>G156-H156</f>
        <v>-1631</v>
      </c>
      <c r="J156" s="409">
        <f>$F156*I156</f>
        <v>163100</v>
      </c>
      <c r="K156" s="409">
        <f>J156/1000000</f>
        <v>0.1631</v>
      </c>
      <c r="L156" s="307">
        <v>70815</v>
      </c>
      <c r="M156" s="308">
        <v>70815</v>
      </c>
      <c r="N156" s="409">
        <f>L156-M156</f>
        <v>0</v>
      </c>
      <c r="O156" s="409">
        <f>$F156*N156</f>
        <v>0</v>
      </c>
      <c r="P156" s="409">
        <f>O156/1000000</f>
        <v>0</v>
      </c>
      <c r="Q156" s="429"/>
    </row>
    <row r="157" spans="1:17" ht="18" customHeight="1">
      <c r="A157" s="292"/>
      <c r="B157" s="323" t="s">
        <v>168</v>
      </c>
      <c r="C157" s="302"/>
      <c r="D157" s="80"/>
      <c r="E157" s="80"/>
      <c r="F157" s="286"/>
      <c r="G157" s="307"/>
      <c r="H157" s="308"/>
      <c r="I157" s="260"/>
      <c r="J157" s="260"/>
      <c r="K157" s="260"/>
      <c r="L157" s="307"/>
      <c r="M157" s="308"/>
      <c r="N157" s="260"/>
      <c r="O157" s="260"/>
      <c r="P157" s="260"/>
      <c r="Q157" s="426"/>
    </row>
    <row r="158" spans="1:17" ht="18" customHeight="1">
      <c r="A158" s="292"/>
      <c r="B158" s="322" t="s">
        <v>174</v>
      </c>
      <c r="C158" s="302"/>
      <c r="D158" s="111"/>
      <c r="E158" s="111"/>
      <c r="F158" s="286"/>
      <c r="G158" s="307"/>
      <c r="H158" s="308"/>
      <c r="I158" s="260"/>
      <c r="J158" s="260"/>
      <c r="K158" s="260"/>
      <c r="L158" s="307"/>
      <c r="M158" s="308"/>
      <c r="N158" s="260"/>
      <c r="O158" s="260"/>
      <c r="P158" s="260"/>
      <c r="Q158" s="426"/>
    </row>
    <row r="159" spans="1:17" ht="18" customHeight="1">
      <c r="A159" s="292">
        <v>13</v>
      </c>
      <c r="B159" s="321" t="s">
        <v>365</v>
      </c>
      <c r="C159" s="302">
        <v>4864892</v>
      </c>
      <c r="D159" s="111" t="s">
        <v>12</v>
      </c>
      <c r="E159" s="91" t="s">
        <v>314</v>
      </c>
      <c r="F159" s="290">
        <v>500</v>
      </c>
      <c r="G159" s="307">
        <v>998665</v>
      </c>
      <c r="H159" s="308">
        <v>998665</v>
      </c>
      <c r="I159" s="260">
        <f>G159-H159</f>
        <v>0</v>
      </c>
      <c r="J159" s="260">
        <f>$F159*I159</f>
        <v>0</v>
      </c>
      <c r="K159" s="260">
        <f>J159/1000000</f>
        <v>0</v>
      </c>
      <c r="L159" s="307">
        <v>16621</v>
      </c>
      <c r="M159" s="308">
        <v>16621</v>
      </c>
      <c r="N159" s="260">
        <f>L159-M159</f>
        <v>0</v>
      </c>
      <c r="O159" s="260">
        <f>$F159*N159</f>
        <v>0</v>
      </c>
      <c r="P159" s="260">
        <f>O159/1000000</f>
        <v>0</v>
      </c>
      <c r="Q159" s="442"/>
    </row>
    <row r="160" spans="1:17" ht="18" customHeight="1">
      <c r="A160" s="292">
        <v>14</v>
      </c>
      <c r="B160" s="321" t="s">
        <v>368</v>
      </c>
      <c r="C160" s="302">
        <v>4865048</v>
      </c>
      <c r="D160" s="111" t="s">
        <v>12</v>
      </c>
      <c r="E160" s="91" t="s">
        <v>314</v>
      </c>
      <c r="F160" s="290">
        <v>250</v>
      </c>
      <c r="G160" s="307">
        <v>999855</v>
      </c>
      <c r="H160" s="308">
        <v>999855</v>
      </c>
      <c r="I160" s="427">
        <f>G160-H160</f>
        <v>0</v>
      </c>
      <c r="J160" s="427">
        <f>$F160*I160</f>
        <v>0</v>
      </c>
      <c r="K160" s="427">
        <f>J160/1000000</f>
        <v>0</v>
      </c>
      <c r="L160" s="307">
        <v>999413</v>
      </c>
      <c r="M160" s="308">
        <v>999413</v>
      </c>
      <c r="N160" s="254">
        <f>L160-M160</f>
        <v>0</v>
      </c>
      <c r="O160" s="254">
        <f>$F160*N160</f>
        <v>0</v>
      </c>
      <c r="P160" s="254">
        <f>O160/1000000</f>
        <v>0</v>
      </c>
      <c r="Q160" s="434"/>
    </row>
    <row r="161" spans="1:17" ht="18" customHeight="1">
      <c r="A161" s="292">
        <v>15</v>
      </c>
      <c r="B161" s="321" t="s">
        <v>111</v>
      </c>
      <c r="C161" s="302">
        <v>4902508</v>
      </c>
      <c r="D161" s="111" t="s">
        <v>12</v>
      </c>
      <c r="E161" s="91" t="s">
        <v>314</v>
      </c>
      <c r="F161" s="290">
        <v>833.33</v>
      </c>
      <c r="G161" s="307">
        <v>999904</v>
      </c>
      <c r="H161" s="308">
        <v>999904</v>
      </c>
      <c r="I161" s="260">
        <f>G161-H161</f>
        <v>0</v>
      </c>
      <c r="J161" s="260">
        <f>$F161*I161</f>
        <v>0</v>
      </c>
      <c r="K161" s="260">
        <f>J161/1000000</f>
        <v>0</v>
      </c>
      <c r="L161" s="307">
        <v>999569</v>
      </c>
      <c r="M161" s="308">
        <v>999569</v>
      </c>
      <c r="N161" s="260">
        <f>L161-M161</f>
        <v>0</v>
      </c>
      <c r="O161" s="260">
        <f>$F161*N161</f>
        <v>0</v>
      </c>
      <c r="P161" s="260">
        <f>O161/1000000</f>
        <v>0</v>
      </c>
      <c r="Q161" s="426"/>
    </row>
    <row r="162" spans="1:17" ht="18" customHeight="1">
      <c r="A162" s="292"/>
      <c r="B162" s="322" t="s">
        <v>175</v>
      </c>
      <c r="C162" s="302"/>
      <c r="D162" s="111"/>
      <c r="E162" s="111"/>
      <c r="F162" s="290"/>
      <c r="G162" s="307"/>
      <c r="H162" s="308"/>
      <c r="I162" s="260"/>
      <c r="J162" s="260"/>
      <c r="K162" s="260"/>
      <c r="L162" s="307"/>
      <c r="M162" s="308"/>
      <c r="N162" s="260"/>
      <c r="O162" s="260"/>
      <c r="P162" s="260"/>
      <c r="Q162" s="426"/>
    </row>
    <row r="163" spans="1:17" ht="18" customHeight="1">
      <c r="A163" s="292">
        <v>16</v>
      </c>
      <c r="B163" s="321" t="s">
        <v>450</v>
      </c>
      <c r="C163" s="302">
        <v>4864850</v>
      </c>
      <c r="D163" s="111" t="s">
        <v>12</v>
      </c>
      <c r="E163" s="91" t="s">
        <v>314</v>
      </c>
      <c r="F163" s="290">
        <v>-625</v>
      </c>
      <c r="G163" s="307">
        <v>162</v>
      </c>
      <c r="H163" s="308">
        <v>119</v>
      </c>
      <c r="I163" s="260">
        <f>G163-H163</f>
        <v>43</v>
      </c>
      <c r="J163" s="260">
        <f>$F163*I163</f>
        <v>-26875</v>
      </c>
      <c r="K163" s="260">
        <f>J163/1000000</f>
        <v>-0.026875</v>
      </c>
      <c r="L163" s="307">
        <v>1448</v>
      </c>
      <c r="M163" s="308">
        <v>1447</v>
      </c>
      <c r="N163" s="260">
        <f>L163-M163</f>
        <v>1</v>
      </c>
      <c r="O163" s="260">
        <f>$F163*N163</f>
        <v>-625</v>
      </c>
      <c r="P163" s="260">
        <f>O163/1000000</f>
        <v>-0.000625</v>
      </c>
      <c r="Q163" s="426"/>
    </row>
    <row r="164" spans="1:17" ht="18" customHeight="1">
      <c r="A164" s="292"/>
      <c r="B164" s="323" t="s">
        <v>46</v>
      </c>
      <c r="C164" s="290"/>
      <c r="D164" s="80"/>
      <c r="E164" s="80"/>
      <c r="F164" s="290"/>
      <c r="G164" s="307"/>
      <c r="H164" s="308"/>
      <c r="I164" s="260"/>
      <c r="J164" s="260"/>
      <c r="K164" s="260"/>
      <c r="L164" s="307"/>
      <c r="M164" s="308"/>
      <c r="N164" s="260"/>
      <c r="O164" s="260"/>
      <c r="P164" s="260"/>
      <c r="Q164" s="426"/>
    </row>
    <row r="165" spans="1:17" ht="18" customHeight="1">
      <c r="A165" s="292"/>
      <c r="B165" s="323" t="s">
        <v>47</v>
      </c>
      <c r="C165" s="290"/>
      <c r="D165" s="80"/>
      <c r="E165" s="80"/>
      <c r="F165" s="290"/>
      <c r="G165" s="307"/>
      <c r="H165" s="308"/>
      <c r="I165" s="260"/>
      <c r="J165" s="260"/>
      <c r="K165" s="260"/>
      <c r="L165" s="307"/>
      <c r="M165" s="308"/>
      <c r="N165" s="260"/>
      <c r="O165" s="260"/>
      <c r="P165" s="260"/>
      <c r="Q165" s="426"/>
    </row>
    <row r="166" spans="1:17" ht="18" customHeight="1">
      <c r="A166" s="292"/>
      <c r="B166" s="323" t="s">
        <v>48</v>
      </c>
      <c r="C166" s="290"/>
      <c r="D166" s="80"/>
      <c r="E166" s="80"/>
      <c r="F166" s="290"/>
      <c r="G166" s="307"/>
      <c r="H166" s="308"/>
      <c r="I166" s="260"/>
      <c r="J166" s="260"/>
      <c r="K166" s="260"/>
      <c r="L166" s="307"/>
      <c r="M166" s="308"/>
      <c r="N166" s="260"/>
      <c r="O166" s="260"/>
      <c r="P166" s="260"/>
      <c r="Q166" s="426"/>
    </row>
    <row r="167" spans="1:17" ht="17.25" customHeight="1">
      <c r="A167" s="292">
        <v>17</v>
      </c>
      <c r="B167" s="321" t="s">
        <v>49</v>
      </c>
      <c r="C167" s="302">
        <v>4902572</v>
      </c>
      <c r="D167" s="111" t="s">
        <v>12</v>
      </c>
      <c r="E167" s="91" t="s">
        <v>314</v>
      </c>
      <c r="F167" s="290">
        <v>-100</v>
      </c>
      <c r="G167" s="307">
        <v>0</v>
      </c>
      <c r="H167" s="308">
        <v>0</v>
      </c>
      <c r="I167" s="260">
        <f>G167-H167</f>
        <v>0</v>
      </c>
      <c r="J167" s="260">
        <f>$F167*I167</f>
        <v>0</v>
      </c>
      <c r="K167" s="260">
        <f>J167/1000000</f>
        <v>0</v>
      </c>
      <c r="L167" s="307">
        <v>0</v>
      </c>
      <c r="M167" s="308">
        <v>0</v>
      </c>
      <c r="N167" s="260">
        <f>L167-M167</f>
        <v>0</v>
      </c>
      <c r="O167" s="260">
        <f>$F167*N167</f>
        <v>0</v>
      </c>
      <c r="P167" s="260">
        <f>O167/1000000</f>
        <v>0</v>
      </c>
      <c r="Q167" s="703"/>
    </row>
    <row r="168" spans="1:17" ht="18" customHeight="1">
      <c r="A168" s="292">
        <v>18</v>
      </c>
      <c r="B168" s="321" t="s">
        <v>50</v>
      </c>
      <c r="C168" s="302">
        <v>4902541</v>
      </c>
      <c r="D168" s="111" t="s">
        <v>12</v>
      </c>
      <c r="E168" s="91" t="s">
        <v>314</v>
      </c>
      <c r="F168" s="290">
        <v>-100</v>
      </c>
      <c r="G168" s="307">
        <v>999482</v>
      </c>
      <c r="H168" s="308">
        <v>999482</v>
      </c>
      <c r="I168" s="260">
        <f>G168-H168</f>
        <v>0</v>
      </c>
      <c r="J168" s="260">
        <f>$F168*I168</f>
        <v>0</v>
      </c>
      <c r="K168" s="260">
        <f>J168/1000000</f>
        <v>0</v>
      </c>
      <c r="L168" s="307">
        <v>999486</v>
      </c>
      <c r="M168" s="308">
        <v>999486</v>
      </c>
      <c r="N168" s="260">
        <f>L168-M168</f>
        <v>0</v>
      </c>
      <c r="O168" s="260">
        <f>$F168*N168</f>
        <v>0</v>
      </c>
      <c r="P168" s="260">
        <f>O168/1000000</f>
        <v>0</v>
      </c>
      <c r="Q168" s="426"/>
    </row>
    <row r="169" spans="1:17" ht="18" customHeight="1">
      <c r="A169" s="292">
        <v>19</v>
      </c>
      <c r="B169" s="321" t="s">
        <v>51</v>
      </c>
      <c r="C169" s="302">
        <v>4902539</v>
      </c>
      <c r="D169" s="111" t="s">
        <v>12</v>
      </c>
      <c r="E169" s="91" t="s">
        <v>314</v>
      </c>
      <c r="F169" s="290">
        <v>-100</v>
      </c>
      <c r="G169" s="307">
        <v>3039</v>
      </c>
      <c r="H169" s="308">
        <v>3049</v>
      </c>
      <c r="I169" s="260">
        <f>G169-H169</f>
        <v>-10</v>
      </c>
      <c r="J169" s="260">
        <f>$F169*I169</f>
        <v>1000</v>
      </c>
      <c r="K169" s="260">
        <f>J169/1000000</f>
        <v>0.001</v>
      </c>
      <c r="L169" s="307">
        <v>30857</v>
      </c>
      <c r="M169" s="308">
        <v>30857</v>
      </c>
      <c r="N169" s="260">
        <f>L169-M169</f>
        <v>0</v>
      </c>
      <c r="O169" s="260">
        <f>$F169*N169</f>
        <v>0</v>
      </c>
      <c r="P169" s="260">
        <f>O169/1000000</f>
        <v>0</v>
      </c>
      <c r="Q169" s="426"/>
    </row>
    <row r="170" spans="1:17" ht="18" customHeight="1">
      <c r="A170" s="292"/>
      <c r="B170" s="322" t="s">
        <v>52</v>
      </c>
      <c r="C170" s="302"/>
      <c r="D170" s="111"/>
      <c r="E170" s="111"/>
      <c r="F170" s="290"/>
      <c r="G170" s="307"/>
      <c r="H170" s="308"/>
      <c r="I170" s="260"/>
      <c r="J170" s="260"/>
      <c r="K170" s="260"/>
      <c r="L170" s="307"/>
      <c r="M170" s="308"/>
      <c r="N170" s="260"/>
      <c r="O170" s="260"/>
      <c r="P170" s="260"/>
      <c r="Q170" s="426"/>
    </row>
    <row r="171" spans="1:17" ht="18" customHeight="1">
      <c r="A171" s="292">
        <v>20</v>
      </c>
      <c r="B171" s="321" t="s">
        <v>53</v>
      </c>
      <c r="C171" s="302">
        <v>4902591</v>
      </c>
      <c r="D171" s="111" t="s">
        <v>12</v>
      </c>
      <c r="E171" s="91" t="s">
        <v>314</v>
      </c>
      <c r="F171" s="290">
        <v>-1333</v>
      </c>
      <c r="G171" s="307">
        <v>763</v>
      </c>
      <c r="H171" s="308">
        <v>770</v>
      </c>
      <c r="I171" s="260">
        <f aca="true" t="shared" si="21" ref="I171:I176">G171-H171</f>
        <v>-7</v>
      </c>
      <c r="J171" s="260">
        <f aca="true" t="shared" si="22" ref="J171:J176">$F171*I171</f>
        <v>9331</v>
      </c>
      <c r="K171" s="260">
        <f aca="true" t="shared" si="23" ref="K171:K176">J171/1000000</f>
        <v>0.009331</v>
      </c>
      <c r="L171" s="307">
        <v>558</v>
      </c>
      <c r="M171" s="308">
        <v>556</v>
      </c>
      <c r="N171" s="260">
        <f aca="true" t="shared" si="24" ref="N171:N176">L171-M171</f>
        <v>2</v>
      </c>
      <c r="O171" s="260">
        <f aca="true" t="shared" si="25" ref="O171:O176">$F171*N171</f>
        <v>-2666</v>
      </c>
      <c r="P171" s="260">
        <f aca="true" t="shared" si="26" ref="P171:P176">O171/1000000</f>
        <v>-0.002666</v>
      </c>
      <c r="Q171" s="426"/>
    </row>
    <row r="172" spans="1:17" ht="18" customHeight="1">
      <c r="A172" s="292">
        <v>21</v>
      </c>
      <c r="B172" s="321" t="s">
        <v>54</v>
      </c>
      <c r="C172" s="302">
        <v>4902565</v>
      </c>
      <c r="D172" s="111" t="s">
        <v>12</v>
      </c>
      <c r="E172" s="91" t="s">
        <v>314</v>
      </c>
      <c r="F172" s="290">
        <v>-100</v>
      </c>
      <c r="G172" s="307">
        <v>3192</v>
      </c>
      <c r="H172" s="308">
        <v>3192</v>
      </c>
      <c r="I172" s="260">
        <f t="shared" si="21"/>
        <v>0</v>
      </c>
      <c r="J172" s="260">
        <f t="shared" si="22"/>
        <v>0</v>
      </c>
      <c r="K172" s="260">
        <f t="shared" si="23"/>
        <v>0</v>
      </c>
      <c r="L172" s="307">
        <v>2127</v>
      </c>
      <c r="M172" s="308">
        <v>2084</v>
      </c>
      <c r="N172" s="260">
        <f t="shared" si="24"/>
        <v>43</v>
      </c>
      <c r="O172" s="260">
        <f t="shared" si="25"/>
        <v>-4300</v>
      </c>
      <c r="P172" s="260">
        <f t="shared" si="26"/>
        <v>-0.0043</v>
      </c>
      <c r="Q172" s="426"/>
    </row>
    <row r="173" spans="1:17" ht="18" customHeight="1">
      <c r="A173" s="292">
        <v>22</v>
      </c>
      <c r="B173" s="321" t="s">
        <v>55</v>
      </c>
      <c r="C173" s="302">
        <v>4902523</v>
      </c>
      <c r="D173" s="111" t="s">
        <v>12</v>
      </c>
      <c r="E173" s="91" t="s">
        <v>314</v>
      </c>
      <c r="F173" s="290">
        <v>-100</v>
      </c>
      <c r="G173" s="307">
        <v>999815</v>
      </c>
      <c r="H173" s="308">
        <v>999815</v>
      </c>
      <c r="I173" s="260">
        <f t="shared" si="21"/>
        <v>0</v>
      </c>
      <c r="J173" s="260">
        <f t="shared" si="22"/>
        <v>0</v>
      </c>
      <c r="K173" s="260">
        <f t="shared" si="23"/>
        <v>0</v>
      </c>
      <c r="L173" s="307">
        <v>999943</v>
      </c>
      <c r="M173" s="308">
        <v>999943</v>
      </c>
      <c r="N173" s="260">
        <f t="shared" si="24"/>
        <v>0</v>
      </c>
      <c r="O173" s="260">
        <f t="shared" si="25"/>
        <v>0</v>
      </c>
      <c r="P173" s="260">
        <f t="shared" si="26"/>
        <v>0</v>
      </c>
      <c r="Q173" s="426"/>
    </row>
    <row r="174" spans="1:17" ht="18" customHeight="1">
      <c r="A174" s="292">
        <v>23</v>
      </c>
      <c r="B174" s="321" t="s">
        <v>56</v>
      </c>
      <c r="C174" s="302">
        <v>4865089</v>
      </c>
      <c r="D174" s="111" t="s">
        <v>12</v>
      </c>
      <c r="E174" s="91" t="s">
        <v>314</v>
      </c>
      <c r="F174" s="290">
        <v>-100</v>
      </c>
      <c r="G174" s="307">
        <v>0</v>
      </c>
      <c r="H174" s="308">
        <v>0</v>
      </c>
      <c r="I174" s="260">
        <f t="shared" si="21"/>
        <v>0</v>
      </c>
      <c r="J174" s="260">
        <f t="shared" si="22"/>
        <v>0</v>
      </c>
      <c r="K174" s="260">
        <f t="shared" si="23"/>
        <v>0</v>
      </c>
      <c r="L174" s="307">
        <v>0</v>
      </c>
      <c r="M174" s="308">
        <v>0</v>
      </c>
      <c r="N174" s="260">
        <f t="shared" si="24"/>
        <v>0</v>
      </c>
      <c r="O174" s="260">
        <f t="shared" si="25"/>
        <v>0</v>
      </c>
      <c r="P174" s="260">
        <f t="shared" si="26"/>
        <v>0</v>
      </c>
      <c r="Q174" s="426"/>
    </row>
    <row r="175" spans="1:17" ht="18" customHeight="1">
      <c r="A175" s="292">
        <v>24</v>
      </c>
      <c r="B175" s="291" t="s">
        <v>57</v>
      </c>
      <c r="C175" s="290">
        <v>4902548</v>
      </c>
      <c r="D175" s="80" t="s">
        <v>12</v>
      </c>
      <c r="E175" s="91" t="s">
        <v>314</v>
      </c>
      <c r="F175" s="667">
        <v>-100</v>
      </c>
      <c r="G175" s="307">
        <v>0</v>
      </c>
      <c r="H175" s="308">
        <v>0</v>
      </c>
      <c r="I175" s="260">
        <f t="shared" si="21"/>
        <v>0</v>
      </c>
      <c r="J175" s="260">
        <f t="shared" si="22"/>
        <v>0</v>
      </c>
      <c r="K175" s="260">
        <f t="shared" si="23"/>
        <v>0</v>
      </c>
      <c r="L175" s="307">
        <v>0</v>
      </c>
      <c r="M175" s="308">
        <v>0</v>
      </c>
      <c r="N175" s="260">
        <f t="shared" si="24"/>
        <v>0</v>
      </c>
      <c r="O175" s="260">
        <f t="shared" si="25"/>
        <v>0</v>
      </c>
      <c r="P175" s="260">
        <f t="shared" si="26"/>
        <v>0</v>
      </c>
      <c r="Q175" s="426"/>
    </row>
    <row r="176" spans="1:17" ht="18" customHeight="1">
      <c r="A176" s="292">
        <v>25</v>
      </c>
      <c r="B176" s="291" t="s">
        <v>58</v>
      </c>
      <c r="C176" s="290">
        <v>4902564</v>
      </c>
      <c r="D176" s="80" t="s">
        <v>12</v>
      </c>
      <c r="E176" s="91" t="s">
        <v>314</v>
      </c>
      <c r="F176" s="290">
        <v>-100</v>
      </c>
      <c r="G176" s="307">
        <v>2020</v>
      </c>
      <c r="H176" s="308">
        <v>2017</v>
      </c>
      <c r="I176" s="260">
        <f t="shared" si="21"/>
        <v>3</v>
      </c>
      <c r="J176" s="260">
        <f t="shared" si="22"/>
        <v>-300</v>
      </c>
      <c r="K176" s="260">
        <f t="shared" si="23"/>
        <v>-0.0003</v>
      </c>
      <c r="L176" s="307">
        <v>3581</v>
      </c>
      <c r="M176" s="308">
        <v>3577</v>
      </c>
      <c r="N176" s="260">
        <f t="shared" si="24"/>
        <v>4</v>
      </c>
      <c r="O176" s="260">
        <f t="shared" si="25"/>
        <v>-400</v>
      </c>
      <c r="P176" s="260">
        <f t="shared" si="26"/>
        <v>-0.0004</v>
      </c>
      <c r="Q176" s="426"/>
    </row>
    <row r="177" spans="1:17" ht="18" customHeight="1">
      <c r="A177" s="292"/>
      <c r="B177" s="323" t="s">
        <v>71</v>
      </c>
      <c r="C177" s="290"/>
      <c r="D177" s="80"/>
      <c r="E177" s="80"/>
      <c r="F177" s="290"/>
      <c r="G177" s="307"/>
      <c r="H177" s="308"/>
      <c r="I177" s="260"/>
      <c r="J177" s="260"/>
      <c r="K177" s="260"/>
      <c r="L177" s="307"/>
      <c r="M177" s="308"/>
      <c r="N177" s="260"/>
      <c r="O177" s="260"/>
      <c r="P177" s="260"/>
      <c r="Q177" s="426"/>
    </row>
    <row r="178" spans="1:17" ht="18" customHeight="1">
      <c r="A178" s="292">
        <v>26</v>
      </c>
      <c r="B178" s="291" t="s">
        <v>72</v>
      </c>
      <c r="C178" s="290">
        <v>4902577</v>
      </c>
      <c r="D178" s="80" t="s">
        <v>12</v>
      </c>
      <c r="E178" s="91" t="s">
        <v>314</v>
      </c>
      <c r="F178" s="290">
        <v>400</v>
      </c>
      <c r="G178" s="307">
        <v>995633</v>
      </c>
      <c r="H178" s="308">
        <v>995633</v>
      </c>
      <c r="I178" s="260">
        <f>G178-H178</f>
        <v>0</v>
      </c>
      <c r="J178" s="260">
        <f>$F178*I178</f>
        <v>0</v>
      </c>
      <c r="K178" s="260">
        <f>J178/1000000</f>
        <v>0</v>
      </c>
      <c r="L178" s="307">
        <v>61</v>
      </c>
      <c r="M178" s="308">
        <v>61</v>
      </c>
      <c r="N178" s="260">
        <f>L178-M178</f>
        <v>0</v>
      </c>
      <c r="O178" s="260">
        <f>$F178*N178</f>
        <v>0</v>
      </c>
      <c r="P178" s="260">
        <f>O178/1000000</f>
        <v>0</v>
      </c>
      <c r="Q178" s="426"/>
    </row>
    <row r="179" spans="1:17" ht="18" customHeight="1">
      <c r="A179" s="292">
        <v>27</v>
      </c>
      <c r="B179" s="291" t="s">
        <v>73</v>
      </c>
      <c r="C179" s="290">
        <v>4902525</v>
      </c>
      <c r="D179" s="80" t="s">
        <v>12</v>
      </c>
      <c r="E179" s="91" t="s">
        <v>314</v>
      </c>
      <c r="F179" s="290">
        <v>-400</v>
      </c>
      <c r="G179" s="307">
        <v>999880</v>
      </c>
      <c r="H179" s="308">
        <v>999880</v>
      </c>
      <c r="I179" s="260">
        <f>G179-H179</f>
        <v>0</v>
      </c>
      <c r="J179" s="260">
        <f>$F179*I179</f>
        <v>0</v>
      </c>
      <c r="K179" s="260">
        <f>J179/1000000</f>
        <v>0</v>
      </c>
      <c r="L179" s="307">
        <v>999433</v>
      </c>
      <c r="M179" s="308">
        <v>999433</v>
      </c>
      <c r="N179" s="260">
        <f>L179-M179</f>
        <v>0</v>
      </c>
      <c r="O179" s="260">
        <f>$F179*N179</f>
        <v>0</v>
      </c>
      <c r="P179" s="260">
        <f>O179/1000000</f>
        <v>0</v>
      </c>
      <c r="Q179" s="426"/>
    </row>
    <row r="180" spans="1:17" ht="18" customHeight="1">
      <c r="A180" s="290"/>
      <c r="B180" s="313" t="s">
        <v>420</v>
      </c>
      <c r="C180" s="290"/>
      <c r="D180" s="80"/>
      <c r="E180" s="91"/>
      <c r="F180" s="290"/>
      <c r="G180" s="307"/>
      <c r="H180" s="308"/>
      <c r="I180" s="260"/>
      <c r="J180" s="260"/>
      <c r="K180" s="260"/>
      <c r="L180" s="307"/>
      <c r="M180" s="308"/>
      <c r="N180" s="260"/>
      <c r="O180" s="260"/>
      <c r="P180" s="260"/>
      <c r="Q180" s="663"/>
    </row>
    <row r="181" spans="1:17" ht="18" customHeight="1">
      <c r="A181" s="290">
        <v>28</v>
      </c>
      <c r="B181" s="670" t="s">
        <v>419</v>
      </c>
      <c r="C181" s="290">
        <v>5295160</v>
      </c>
      <c r="D181" s="80" t="s">
        <v>12</v>
      </c>
      <c r="E181" s="91" t="s">
        <v>314</v>
      </c>
      <c r="F181" s="290">
        <v>-800</v>
      </c>
      <c r="G181" s="307">
        <v>996467</v>
      </c>
      <c r="H181" s="308">
        <v>995953</v>
      </c>
      <c r="I181" s="260">
        <f>G181-H181</f>
        <v>514</v>
      </c>
      <c r="J181" s="260">
        <f>$F181*I181</f>
        <v>-411200</v>
      </c>
      <c r="K181" s="260">
        <f>J181/1000000</f>
        <v>-0.4112</v>
      </c>
      <c r="L181" s="307">
        <v>6137</v>
      </c>
      <c r="M181" s="308">
        <v>6137</v>
      </c>
      <c r="N181" s="260">
        <f>L181-M181</f>
        <v>0</v>
      </c>
      <c r="O181" s="260">
        <f>$F181*N181</f>
        <v>0</v>
      </c>
      <c r="P181" s="260">
        <f>O181/1000000</f>
        <v>0</v>
      </c>
      <c r="Q181" s="663"/>
    </row>
    <row r="182" spans="1:17" ht="18" customHeight="1">
      <c r="A182" s="290"/>
      <c r="B182" s="670"/>
      <c r="C182" s="290"/>
      <c r="D182" s="80"/>
      <c r="E182" s="91"/>
      <c r="F182" s="290">
        <v>-800</v>
      </c>
      <c r="G182" s="307">
        <v>995838</v>
      </c>
      <c r="H182" s="308">
        <v>995853</v>
      </c>
      <c r="I182" s="260">
        <f>G182-H182</f>
        <v>-15</v>
      </c>
      <c r="J182" s="260">
        <f>$F182*I182</f>
        <v>12000</v>
      </c>
      <c r="K182" s="260">
        <f>J182/1000000</f>
        <v>0.012</v>
      </c>
      <c r="L182" s="307"/>
      <c r="M182" s="308"/>
      <c r="N182" s="260"/>
      <c r="O182" s="260"/>
      <c r="P182" s="260"/>
      <c r="Q182" s="663"/>
    </row>
    <row r="183" spans="1:17" s="443" customFormat="1" ht="18">
      <c r="A183" s="331"/>
      <c r="B183" s="313" t="s">
        <v>421</v>
      </c>
      <c r="C183" s="281"/>
      <c r="D183" s="111"/>
      <c r="E183" s="91"/>
      <c r="F183" s="302"/>
      <c r="G183" s="307"/>
      <c r="H183" s="308"/>
      <c r="I183" s="290"/>
      <c r="J183" s="290"/>
      <c r="K183" s="290"/>
      <c r="L183" s="307"/>
      <c r="M183" s="308"/>
      <c r="N183" s="290"/>
      <c r="O183" s="290"/>
      <c r="P183" s="290"/>
      <c r="Q183" s="414"/>
    </row>
    <row r="184" spans="1:17" s="443" customFormat="1" ht="18">
      <c r="A184" s="331">
        <v>29</v>
      </c>
      <c r="B184" s="626" t="s">
        <v>427</v>
      </c>
      <c r="C184" s="281">
        <v>4864960</v>
      </c>
      <c r="D184" s="111" t="s">
        <v>12</v>
      </c>
      <c r="E184" s="91" t="s">
        <v>314</v>
      </c>
      <c r="F184" s="302">
        <v>-1000</v>
      </c>
      <c r="G184" s="307">
        <v>988418</v>
      </c>
      <c r="H184" s="308">
        <v>988562</v>
      </c>
      <c r="I184" s="308">
        <f>G184-H184</f>
        <v>-144</v>
      </c>
      <c r="J184" s="308">
        <f>$F184*I184</f>
        <v>144000</v>
      </c>
      <c r="K184" s="308">
        <f>J184/1000000</f>
        <v>0.144</v>
      </c>
      <c r="L184" s="307">
        <v>2019</v>
      </c>
      <c r="M184" s="308">
        <v>2023</v>
      </c>
      <c r="N184" s="308">
        <f>L184-M184</f>
        <v>-4</v>
      </c>
      <c r="O184" s="308">
        <f>$F184*N184</f>
        <v>4000</v>
      </c>
      <c r="P184" s="309">
        <f>O184/1000000</f>
        <v>0.004</v>
      </c>
      <c r="Q184" s="414"/>
    </row>
    <row r="185" spans="1:17" ht="18">
      <c r="A185" s="331">
        <v>30</v>
      </c>
      <c r="B185" s="626" t="s">
        <v>428</v>
      </c>
      <c r="C185" s="281">
        <v>5128441</v>
      </c>
      <c r="D185" s="111" t="s">
        <v>12</v>
      </c>
      <c r="E185" s="91" t="s">
        <v>314</v>
      </c>
      <c r="F185" s="480">
        <v>-750</v>
      </c>
      <c r="G185" s="307">
        <v>1419</v>
      </c>
      <c r="H185" s="308">
        <v>1363</v>
      </c>
      <c r="I185" s="308">
        <f>G185-H185</f>
        <v>56</v>
      </c>
      <c r="J185" s="308">
        <f>$F185*I185</f>
        <v>-42000</v>
      </c>
      <c r="K185" s="309">
        <f>J185/1000000</f>
        <v>-0.042</v>
      </c>
      <c r="L185" s="307">
        <v>3313</v>
      </c>
      <c r="M185" s="308">
        <v>3313</v>
      </c>
      <c r="N185" s="308">
        <f>L185-M185</f>
        <v>0</v>
      </c>
      <c r="O185" s="308">
        <f>$F185*N185</f>
        <v>0</v>
      </c>
      <c r="P185" s="309">
        <f>O185/1000000</f>
        <v>0</v>
      </c>
      <c r="Q185" s="414"/>
    </row>
    <row r="186" spans="1:17" ht="18" customHeight="1" thickBot="1">
      <c r="A186" s="290"/>
      <c r="B186" s="291"/>
      <c r="C186" s="290"/>
      <c r="D186" s="80"/>
      <c r="E186" s="91"/>
      <c r="F186" s="290"/>
      <c r="G186" s="307"/>
      <c r="H186" s="308"/>
      <c r="I186" s="260"/>
      <c r="J186" s="260"/>
      <c r="K186" s="260"/>
      <c r="L186" s="307"/>
      <c r="M186" s="308"/>
      <c r="N186" s="260"/>
      <c r="O186" s="260"/>
      <c r="P186" s="260"/>
      <c r="Q186" s="663"/>
    </row>
    <row r="187" s="490" customFormat="1" ht="15" customHeight="1"/>
    <row r="189" spans="1:16" ht="20.25">
      <c r="A189" s="285" t="s">
        <v>286</v>
      </c>
      <c r="K189" s="528">
        <f>SUM(K140:K187)</f>
        <v>0.7959026399999999</v>
      </c>
      <c r="P189" s="528">
        <f>SUM(P140:P187)</f>
        <v>-0.0010977499999999998</v>
      </c>
    </row>
    <row r="190" spans="1:16" ht="12.75">
      <c r="A190" s="55"/>
      <c r="K190" s="480"/>
      <c r="P190" s="480"/>
    </row>
    <row r="191" spans="1:16" ht="12.75">
      <c r="A191" s="55"/>
      <c r="K191" s="480"/>
      <c r="P191" s="480"/>
    </row>
    <row r="192" spans="1:17" ht="18">
      <c r="A192" s="55"/>
      <c r="K192" s="480"/>
      <c r="P192" s="480"/>
      <c r="Q192" s="524" t="str">
        <f>NDPL!$Q$1</f>
        <v>MARCH-2021</v>
      </c>
    </row>
    <row r="193" spans="1:16" ht="12.75">
      <c r="A193" s="55"/>
      <c r="K193" s="480"/>
      <c r="P193" s="480"/>
    </row>
    <row r="194" spans="1:16" ht="12.75">
      <c r="A194" s="55"/>
      <c r="K194" s="480"/>
      <c r="P194" s="480"/>
    </row>
    <row r="195" spans="1:16" ht="12.75">
      <c r="A195" s="55"/>
      <c r="K195" s="480"/>
      <c r="P195" s="480"/>
    </row>
    <row r="196" spans="1:11" ht="13.5" thickBot="1">
      <c r="A196" s="2"/>
      <c r="B196" s="7"/>
      <c r="C196" s="7"/>
      <c r="D196" s="51"/>
      <c r="E196" s="51"/>
      <c r="F196" s="20"/>
      <c r="G196" s="20"/>
      <c r="H196" s="20"/>
      <c r="I196" s="20"/>
      <c r="J196" s="20"/>
      <c r="K196" s="52"/>
    </row>
    <row r="197" spans="1:17" ht="27.75">
      <c r="A197" s="372" t="s">
        <v>178</v>
      </c>
      <c r="B197" s="129"/>
      <c r="C197" s="125"/>
      <c r="D197" s="125"/>
      <c r="E197" s="125"/>
      <c r="F197" s="172"/>
      <c r="G197" s="172"/>
      <c r="H197" s="172"/>
      <c r="I197" s="172"/>
      <c r="J197" s="172"/>
      <c r="K197" s="173"/>
      <c r="L197" s="490"/>
      <c r="M197" s="490"/>
      <c r="N197" s="490"/>
      <c r="O197" s="490"/>
      <c r="P197" s="490"/>
      <c r="Q197" s="491"/>
    </row>
    <row r="198" spans="1:17" ht="24.75" customHeight="1">
      <c r="A198" s="371" t="s">
        <v>288</v>
      </c>
      <c r="B198" s="53"/>
      <c r="C198" s="53"/>
      <c r="D198" s="53"/>
      <c r="E198" s="53"/>
      <c r="F198" s="53"/>
      <c r="G198" s="53"/>
      <c r="H198" s="53"/>
      <c r="I198" s="53"/>
      <c r="J198" s="53"/>
      <c r="K198" s="370">
        <f>K134</f>
        <v>-28.802726519999997</v>
      </c>
      <c r="L198" s="270"/>
      <c r="M198" s="270"/>
      <c r="N198" s="270"/>
      <c r="O198" s="270"/>
      <c r="P198" s="370">
        <f>P134</f>
        <v>-1.21059249</v>
      </c>
      <c r="Q198" s="492"/>
    </row>
    <row r="199" spans="1:17" ht="24.75" customHeight="1">
      <c r="A199" s="371" t="s">
        <v>287</v>
      </c>
      <c r="B199" s="53"/>
      <c r="C199" s="53"/>
      <c r="D199" s="53"/>
      <c r="E199" s="53"/>
      <c r="F199" s="53"/>
      <c r="G199" s="53"/>
      <c r="H199" s="53"/>
      <c r="I199" s="53"/>
      <c r="J199" s="53"/>
      <c r="K199" s="370">
        <f>K189</f>
        <v>0.7959026399999999</v>
      </c>
      <c r="L199" s="270"/>
      <c r="M199" s="270"/>
      <c r="N199" s="270"/>
      <c r="O199" s="270"/>
      <c r="P199" s="370">
        <f>P189</f>
        <v>-0.0010977499999999998</v>
      </c>
      <c r="Q199" s="492"/>
    </row>
    <row r="200" spans="1:17" ht="24.75" customHeight="1">
      <c r="A200" s="371" t="s">
        <v>289</v>
      </c>
      <c r="B200" s="53"/>
      <c r="C200" s="53"/>
      <c r="D200" s="53"/>
      <c r="E200" s="53"/>
      <c r="F200" s="53"/>
      <c r="G200" s="53"/>
      <c r="H200" s="53"/>
      <c r="I200" s="53"/>
      <c r="J200" s="53"/>
      <c r="K200" s="370">
        <f>'ROHTAK ROAD'!K43</f>
        <v>-0.385</v>
      </c>
      <c r="L200" s="270"/>
      <c r="M200" s="270"/>
      <c r="N200" s="270"/>
      <c r="O200" s="270"/>
      <c r="P200" s="370">
        <f>'ROHTAK ROAD'!P43</f>
        <v>-0.0029000000000000002</v>
      </c>
      <c r="Q200" s="492"/>
    </row>
    <row r="201" spans="1:17" ht="24.75" customHeight="1">
      <c r="A201" s="371" t="s">
        <v>290</v>
      </c>
      <c r="B201" s="53"/>
      <c r="C201" s="53"/>
      <c r="D201" s="53"/>
      <c r="E201" s="53"/>
      <c r="F201" s="53"/>
      <c r="G201" s="53"/>
      <c r="H201" s="53"/>
      <c r="I201" s="53"/>
      <c r="J201" s="53"/>
      <c r="K201" s="370">
        <f>-MES!K35</f>
        <v>-0.0022875</v>
      </c>
      <c r="L201" s="270"/>
      <c r="M201" s="270"/>
      <c r="N201" s="270"/>
      <c r="O201" s="270"/>
      <c r="P201" s="370">
        <f>-MES!P35</f>
        <v>-0.04815</v>
      </c>
      <c r="Q201" s="492"/>
    </row>
    <row r="202" spans="1:17" ht="29.25" customHeight="1" thickBot="1">
      <c r="A202" s="373" t="s">
        <v>179</v>
      </c>
      <c r="B202" s="174"/>
      <c r="C202" s="175"/>
      <c r="D202" s="175"/>
      <c r="E202" s="175"/>
      <c r="F202" s="175"/>
      <c r="G202" s="175"/>
      <c r="H202" s="175"/>
      <c r="I202" s="175"/>
      <c r="J202" s="175"/>
      <c r="K202" s="374">
        <f>SUM(K198:K201)</f>
        <v>-28.39411138</v>
      </c>
      <c r="L202" s="532"/>
      <c r="M202" s="532"/>
      <c r="N202" s="532"/>
      <c r="O202" s="532"/>
      <c r="P202" s="374">
        <f>SUM(P198:P201)</f>
        <v>-1.2627402399999998</v>
      </c>
      <c r="Q202" s="494"/>
    </row>
    <row r="207" ht="13.5" thickBot="1"/>
    <row r="208" spans="1:17" ht="12.75">
      <c r="A208" s="495"/>
      <c r="B208" s="496"/>
      <c r="C208" s="496"/>
      <c r="D208" s="496"/>
      <c r="E208" s="496"/>
      <c r="F208" s="496"/>
      <c r="G208" s="496"/>
      <c r="H208" s="490"/>
      <c r="I208" s="490"/>
      <c r="J208" s="490"/>
      <c r="K208" s="490"/>
      <c r="L208" s="490"/>
      <c r="M208" s="490"/>
      <c r="N208" s="490"/>
      <c r="O208" s="490"/>
      <c r="P208" s="490"/>
      <c r="Q208" s="491"/>
    </row>
    <row r="209" spans="1:17" ht="26.25">
      <c r="A209" s="533" t="s">
        <v>300</v>
      </c>
      <c r="B209" s="498"/>
      <c r="C209" s="498"/>
      <c r="D209" s="498"/>
      <c r="E209" s="498"/>
      <c r="F209" s="498"/>
      <c r="G209" s="498"/>
      <c r="H209" s="443"/>
      <c r="I209" s="443"/>
      <c r="J209" s="443"/>
      <c r="K209" s="443"/>
      <c r="L209" s="443"/>
      <c r="M209" s="443"/>
      <c r="N209" s="443"/>
      <c r="O209" s="443"/>
      <c r="P209" s="443"/>
      <c r="Q209" s="492"/>
    </row>
    <row r="210" spans="1:17" ht="12.75">
      <c r="A210" s="499"/>
      <c r="B210" s="498"/>
      <c r="C210" s="498"/>
      <c r="D210" s="498"/>
      <c r="E210" s="498"/>
      <c r="F210" s="498"/>
      <c r="G210" s="498"/>
      <c r="H210" s="443"/>
      <c r="I210" s="443"/>
      <c r="J210" s="443"/>
      <c r="K210" s="443"/>
      <c r="L210" s="443"/>
      <c r="M210" s="443"/>
      <c r="N210" s="443"/>
      <c r="O210" s="443"/>
      <c r="P210" s="443"/>
      <c r="Q210" s="492"/>
    </row>
    <row r="211" spans="1:17" ht="15.75">
      <c r="A211" s="500"/>
      <c r="B211" s="501"/>
      <c r="C211" s="501"/>
      <c r="D211" s="501"/>
      <c r="E211" s="501"/>
      <c r="F211" s="501"/>
      <c r="G211" s="501"/>
      <c r="H211" s="443"/>
      <c r="I211" s="443"/>
      <c r="J211" s="443"/>
      <c r="K211" s="502" t="s">
        <v>312</v>
      </c>
      <c r="L211" s="443"/>
      <c r="M211" s="443"/>
      <c r="N211" s="443"/>
      <c r="O211" s="443"/>
      <c r="P211" s="502" t="s">
        <v>313</v>
      </c>
      <c r="Q211" s="492"/>
    </row>
    <row r="212" spans="1:17" ht="12.75">
      <c r="A212" s="503"/>
      <c r="B212" s="91"/>
      <c r="C212" s="91"/>
      <c r="D212" s="91"/>
      <c r="E212" s="91"/>
      <c r="F212" s="91"/>
      <c r="G212" s="91"/>
      <c r="H212" s="443"/>
      <c r="I212" s="443"/>
      <c r="J212" s="443"/>
      <c r="K212" s="443"/>
      <c r="L212" s="443"/>
      <c r="M212" s="443"/>
      <c r="N212" s="443"/>
      <c r="O212" s="443"/>
      <c r="P212" s="443"/>
      <c r="Q212" s="492"/>
    </row>
    <row r="213" spans="1:17" ht="12.75">
      <c r="A213" s="503"/>
      <c r="B213" s="91"/>
      <c r="C213" s="91"/>
      <c r="D213" s="91"/>
      <c r="E213" s="91"/>
      <c r="F213" s="91"/>
      <c r="G213" s="91"/>
      <c r="H213" s="443"/>
      <c r="I213" s="443"/>
      <c r="J213" s="443"/>
      <c r="K213" s="443"/>
      <c r="L213" s="443"/>
      <c r="M213" s="443"/>
      <c r="N213" s="443"/>
      <c r="O213" s="443"/>
      <c r="P213" s="443"/>
      <c r="Q213" s="492"/>
    </row>
    <row r="214" spans="1:17" ht="23.25">
      <c r="A214" s="534" t="s">
        <v>303</v>
      </c>
      <c r="B214" s="505"/>
      <c r="C214" s="505"/>
      <c r="D214" s="506"/>
      <c r="E214" s="506"/>
      <c r="F214" s="507"/>
      <c r="G214" s="506"/>
      <c r="H214" s="443"/>
      <c r="I214" s="443"/>
      <c r="J214" s="443"/>
      <c r="K214" s="535">
        <f>K202</f>
        <v>-28.39411138</v>
      </c>
      <c r="L214" s="536" t="s">
        <v>301</v>
      </c>
      <c r="M214" s="537"/>
      <c r="N214" s="537"/>
      <c r="O214" s="537"/>
      <c r="P214" s="535">
        <f>P202</f>
        <v>-1.2627402399999998</v>
      </c>
      <c r="Q214" s="538" t="s">
        <v>301</v>
      </c>
    </row>
    <row r="215" spans="1:17" ht="23.25">
      <c r="A215" s="510"/>
      <c r="B215" s="511"/>
      <c r="C215" s="511"/>
      <c r="D215" s="498"/>
      <c r="E215" s="498"/>
      <c r="F215" s="512"/>
      <c r="G215" s="498"/>
      <c r="H215" s="443"/>
      <c r="I215" s="443"/>
      <c r="J215" s="443"/>
      <c r="K215" s="537"/>
      <c r="L215" s="539"/>
      <c r="M215" s="537"/>
      <c r="N215" s="537"/>
      <c r="O215" s="537"/>
      <c r="P215" s="537"/>
      <c r="Q215" s="540"/>
    </row>
    <row r="216" spans="1:17" ht="23.25">
      <c r="A216" s="541" t="s">
        <v>302</v>
      </c>
      <c r="B216" s="43"/>
      <c r="C216" s="43"/>
      <c r="D216" s="498"/>
      <c r="E216" s="498"/>
      <c r="F216" s="515"/>
      <c r="G216" s="506"/>
      <c r="H216" s="443"/>
      <c r="I216" s="443"/>
      <c r="J216" s="443"/>
      <c r="K216" s="537">
        <f>'STEPPED UP GENCO'!K43</f>
        <v>-8.022142285384499</v>
      </c>
      <c r="L216" s="536" t="s">
        <v>301</v>
      </c>
      <c r="M216" s="537"/>
      <c r="N216" s="537"/>
      <c r="O216" s="537"/>
      <c r="P216" s="535">
        <f>'STEPPED UP GENCO'!P43</f>
        <v>-0.011648637500000001</v>
      </c>
      <c r="Q216" s="538" t="s">
        <v>301</v>
      </c>
    </row>
    <row r="217" spans="1:17" ht="15">
      <c r="A217" s="516"/>
      <c r="B217" s="443"/>
      <c r="C217" s="443"/>
      <c r="D217" s="443"/>
      <c r="E217" s="443"/>
      <c r="F217" s="443"/>
      <c r="G217" s="443"/>
      <c r="H217" s="443"/>
      <c r="I217" s="443"/>
      <c r="J217" s="443"/>
      <c r="K217" s="443"/>
      <c r="L217" s="255"/>
      <c r="M217" s="443"/>
      <c r="N217" s="443"/>
      <c r="O217" s="443"/>
      <c r="P217" s="443"/>
      <c r="Q217" s="542"/>
    </row>
    <row r="218" spans="1:17" ht="15">
      <c r="A218" s="516"/>
      <c r="B218" s="443"/>
      <c r="C218" s="443"/>
      <c r="D218" s="443"/>
      <c r="E218" s="443"/>
      <c r="F218" s="443"/>
      <c r="G218" s="443"/>
      <c r="H218" s="443"/>
      <c r="I218" s="443"/>
      <c r="J218" s="443"/>
      <c r="K218" s="443"/>
      <c r="L218" s="255"/>
      <c r="M218" s="443"/>
      <c r="N218" s="443"/>
      <c r="O218" s="443"/>
      <c r="P218" s="443"/>
      <c r="Q218" s="542"/>
    </row>
    <row r="219" spans="1:17" ht="15">
      <c r="A219" s="516"/>
      <c r="B219" s="443"/>
      <c r="C219" s="443"/>
      <c r="D219" s="443"/>
      <c r="E219" s="443"/>
      <c r="F219" s="443"/>
      <c r="G219" s="443"/>
      <c r="H219" s="443"/>
      <c r="I219" s="443"/>
      <c r="J219" s="443"/>
      <c r="K219" s="443"/>
      <c r="L219" s="255"/>
      <c r="M219" s="443"/>
      <c r="N219" s="443"/>
      <c r="O219" s="443"/>
      <c r="P219" s="443"/>
      <c r="Q219" s="542"/>
    </row>
    <row r="220" spans="1:17" ht="23.25">
      <c r="A220" s="516"/>
      <c r="B220" s="443"/>
      <c r="C220" s="443"/>
      <c r="D220" s="443"/>
      <c r="E220" s="443"/>
      <c r="F220" s="443"/>
      <c r="G220" s="443"/>
      <c r="H220" s="505"/>
      <c r="I220" s="505"/>
      <c r="J220" s="543" t="s">
        <v>304</v>
      </c>
      <c r="K220" s="544">
        <f>SUM(K214:K219)</f>
        <v>-36.416253665384495</v>
      </c>
      <c r="L220" s="543" t="s">
        <v>301</v>
      </c>
      <c r="M220" s="537"/>
      <c r="N220" s="537"/>
      <c r="O220" s="537"/>
      <c r="P220" s="544">
        <f>SUM(P214:P219)</f>
        <v>-1.2743888774999999</v>
      </c>
      <c r="Q220" s="543" t="s">
        <v>301</v>
      </c>
    </row>
    <row r="221" spans="1:17" ht="13.5" thickBot="1">
      <c r="A221" s="517"/>
      <c r="B221" s="493"/>
      <c r="C221" s="493"/>
      <c r="D221" s="493"/>
      <c r="E221" s="493"/>
      <c r="F221" s="493"/>
      <c r="G221" s="493"/>
      <c r="H221" s="493"/>
      <c r="I221" s="493"/>
      <c r="J221" s="493"/>
      <c r="K221" s="493"/>
      <c r="L221" s="493"/>
      <c r="M221" s="493"/>
      <c r="N221" s="493"/>
      <c r="O221" s="493"/>
      <c r="P221" s="493"/>
      <c r="Q221" s="494"/>
    </row>
  </sheetData>
  <sheetProtection/>
  <printOptions horizontalCentered="1"/>
  <pageMargins left="0.25" right="0.25" top="0.35" bottom="0.43" header="0.5" footer="0.5"/>
  <pageSetup horizontalDpi="600" verticalDpi="600" orientation="landscape" paperSize="9" scale="52" r:id="rId1"/>
  <rowBreaks count="3" manualBreakCount="3">
    <brk id="62" max="255" man="1"/>
    <brk id="135" max="18" man="1"/>
    <brk id="189" max="255" man="1"/>
  </rowBreaks>
  <colBreaks count="1" manualBreakCount="1">
    <brk id="17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W88"/>
  <sheetViews>
    <sheetView view="pageBreakPreview" zoomScale="85" zoomScaleNormal="70" zoomScaleSheetLayoutView="85" zoomScalePageLayoutView="50" workbookViewId="0" topLeftCell="A58">
      <selection activeCell="E70" sqref="E70"/>
    </sheetView>
  </sheetViews>
  <sheetFormatPr defaultColWidth="9.140625" defaultRowHeight="12.75"/>
  <cols>
    <col min="1" max="1" width="5.140625" style="410" customWidth="1"/>
    <col min="2" max="2" width="20.8515625" style="410" customWidth="1"/>
    <col min="3" max="3" width="11.28125" style="410" customWidth="1"/>
    <col min="4" max="4" width="9.140625" style="410" customWidth="1"/>
    <col min="5" max="5" width="14.421875" style="410" customWidth="1"/>
    <col min="6" max="6" width="7.00390625" style="410" customWidth="1"/>
    <col min="7" max="7" width="11.421875" style="410" customWidth="1"/>
    <col min="8" max="8" width="13.00390625" style="410" customWidth="1"/>
    <col min="9" max="9" width="9.00390625" style="410" customWidth="1"/>
    <col min="10" max="10" width="12.28125" style="410" customWidth="1"/>
    <col min="11" max="12" width="12.8515625" style="410" customWidth="1"/>
    <col min="13" max="13" width="13.28125" style="410" customWidth="1"/>
    <col min="14" max="14" width="11.421875" style="410" customWidth="1"/>
    <col min="15" max="15" width="13.140625" style="410" customWidth="1"/>
    <col min="16" max="16" width="14.7109375" style="410" customWidth="1"/>
    <col min="17" max="17" width="15.00390625" style="410" customWidth="1"/>
    <col min="18" max="18" width="0.13671875" style="410" customWidth="1"/>
    <col min="19" max="19" width="1.57421875" style="410" hidden="1" customWidth="1"/>
    <col min="20" max="20" width="9.140625" style="410" hidden="1" customWidth="1"/>
    <col min="21" max="21" width="4.28125" style="410" hidden="1" customWidth="1"/>
    <col min="22" max="22" width="4.00390625" style="410" hidden="1" customWidth="1"/>
    <col min="23" max="23" width="3.8515625" style="410" hidden="1" customWidth="1"/>
    <col min="24" max="16384" width="9.140625" style="410" customWidth="1"/>
  </cols>
  <sheetData>
    <row r="1" spans="1:17" ht="26.25">
      <c r="A1" s="1" t="s">
        <v>215</v>
      </c>
      <c r="Q1" s="454" t="str">
        <f>NDPL!Q1</f>
        <v>MARCH-2021</v>
      </c>
    </row>
    <row r="2" ht="18.75" customHeight="1">
      <c r="A2" s="77" t="s">
        <v>216</v>
      </c>
    </row>
    <row r="3" ht="23.25">
      <c r="A3" s="167" t="s">
        <v>194</v>
      </c>
    </row>
    <row r="4" spans="1:16" ht="24" thickBot="1">
      <c r="A4" s="361" t="s">
        <v>195</v>
      </c>
      <c r="G4" s="443"/>
      <c r="H4" s="443"/>
      <c r="I4" s="44" t="s">
        <v>363</v>
      </c>
      <c r="J4" s="443"/>
      <c r="K4" s="443"/>
      <c r="L4" s="443"/>
      <c r="M4" s="443"/>
      <c r="N4" s="44" t="s">
        <v>364</v>
      </c>
      <c r="O4" s="443"/>
      <c r="P4" s="443"/>
    </row>
    <row r="5" spans="1:17" ht="62.25" customHeight="1" thickBot="1" thickTop="1">
      <c r="A5" s="460" t="s">
        <v>8</v>
      </c>
      <c r="B5" s="461" t="s">
        <v>9</v>
      </c>
      <c r="C5" s="462" t="s">
        <v>1</v>
      </c>
      <c r="D5" s="462" t="s">
        <v>2</v>
      </c>
      <c r="E5" s="462" t="s">
        <v>3</v>
      </c>
      <c r="F5" s="462" t="s">
        <v>10</v>
      </c>
      <c r="G5" s="460" t="str">
        <f>NDPL!G5</f>
        <v>FINAL READING 31/03/2021</v>
      </c>
      <c r="H5" s="462" t="str">
        <f>NDPL!H5</f>
        <v>INTIAL READING 01/03/2021</v>
      </c>
      <c r="I5" s="462" t="s">
        <v>4</v>
      </c>
      <c r="J5" s="462" t="s">
        <v>5</v>
      </c>
      <c r="K5" s="462" t="s">
        <v>6</v>
      </c>
      <c r="L5" s="460" t="str">
        <f>NDPL!G5</f>
        <v>FINAL READING 31/03/2021</v>
      </c>
      <c r="M5" s="462" t="str">
        <f>NDPL!H5</f>
        <v>INTIAL READING 01/03/2021</v>
      </c>
      <c r="N5" s="462" t="s">
        <v>4</v>
      </c>
      <c r="O5" s="462" t="s">
        <v>5</v>
      </c>
      <c r="P5" s="462" t="s">
        <v>6</v>
      </c>
      <c r="Q5" s="463" t="s">
        <v>282</v>
      </c>
    </row>
    <row r="6" ht="14.25" thickBot="1" thickTop="1"/>
    <row r="7" spans="1:17" ht="18" customHeight="1" thickTop="1">
      <c r="A7" s="141"/>
      <c r="B7" s="142" t="s">
        <v>180</v>
      </c>
      <c r="C7" s="143"/>
      <c r="D7" s="143"/>
      <c r="E7" s="143"/>
      <c r="F7" s="143"/>
      <c r="G7" s="58"/>
      <c r="H7" s="545"/>
      <c r="I7" s="546"/>
      <c r="J7" s="546"/>
      <c r="K7" s="546"/>
      <c r="L7" s="547"/>
      <c r="M7" s="545"/>
      <c r="N7" s="545"/>
      <c r="O7" s="545"/>
      <c r="P7" s="545"/>
      <c r="Q7" s="479"/>
    </row>
    <row r="8" spans="1:17" ht="18" customHeight="1">
      <c r="A8" s="144"/>
      <c r="B8" s="145" t="s">
        <v>102</v>
      </c>
      <c r="C8" s="146"/>
      <c r="D8" s="147"/>
      <c r="E8" s="148"/>
      <c r="F8" s="149"/>
      <c r="G8" s="62"/>
      <c r="H8" s="548"/>
      <c r="I8" s="387"/>
      <c r="J8" s="387"/>
      <c r="K8" s="387"/>
      <c r="L8" s="549"/>
      <c r="M8" s="548"/>
      <c r="N8" s="363"/>
      <c r="O8" s="363"/>
      <c r="P8" s="363"/>
      <c r="Q8" s="414"/>
    </row>
    <row r="9" spans="1:17" ht="16.5">
      <c r="A9" s="144">
        <v>1</v>
      </c>
      <c r="B9" s="145" t="s">
        <v>103</v>
      </c>
      <c r="C9" s="146">
        <v>4865107</v>
      </c>
      <c r="D9" s="150" t="s">
        <v>12</v>
      </c>
      <c r="E9" s="236" t="s">
        <v>314</v>
      </c>
      <c r="F9" s="151">
        <v>266.67</v>
      </c>
      <c r="G9" s="307">
        <v>2453</v>
      </c>
      <c r="H9" s="308">
        <v>2736</v>
      </c>
      <c r="I9" s="290">
        <f>G9-H9</f>
        <v>-283</v>
      </c>
      <c r="J9" s="290">
        <f>$F9*I9</f>
        <v>-75467.61</v>
      </c>
      <c r="K9" s="290">
        <f>J9/1000000</f>
        <v>-0.07546761</v>
      </c>
      <c r="L9" s="307">
        <v>2221</v>
      </c>
      <c r="M9" s="308">
        <v>2221</v>
      </c>
      <c r="N9" s="290">
        <f>L9-M9</f>
        <v>0</v>
      </c>
      <c r="O9" s="290">
        <f>$F9*N9</f>
        <v>0</v>
      </c>
      <c r="P9" s="290">
        <f>O9/1000000</f>
        <v>0</v>
      </c>
      <c r="Q9" s="440"/>
    </row>
    <row r="10" spans="1:17" ht="18" customHeight="1">
      <c r="A10" s="144">
        <v>2</v>
      </c>
      <c r="B10" s="145" t="s">
        <v>104</v>
      </c>
      <c r="C10" s="146">
        <v>4865137</v>
      </c>
      <c r="D10" s="150" t="s">
        <v>12</v>
      </c>
      <c r="E10" s="236" t="s">
        <v>314</v>
      </c>
      <c r="F10" s="151">
        <v>100</v>
      </c>
      <c r="G10" s="307">
        <v>112450</v>
      </c>
      <c r="H10" s="308">
        <v>112585</v>
      </c>
      <c r="I10" s="387">
        <f aca="true" t="shared" si="0" ref="I10:I18">G10-H10</f>
        <v>-135</v>
      </c>
      <c r="J10" s="387">
        <f aca="true" t="shared" si="1" ref="J10:J17">$F10*I10</f>
        <v>-13500</v>
      </c>
      <c r="K10" s="387">
        <f aca="true" t="shared" si="2" ref="K10:K17">J10/1000000</f>
        <v>-0.0135</v>
      </c>
      <c r="L10" s="307">
        <v>152456</v>
      </c>
      <c r="M10" s="308">
        <v>152456</v>
      </c>
      <c r="N10" s="384">
        <f aca="true" t="shared" si="3" ref="N10:N18">L10-M10</f>
        <v>0</v>
      </c>
      <c r="O10" s="384">
        <f aca="true" t="shared" si="4" ref="O10:O17">$F10*N10</f>
        <v>0</v>
      </c>
      <c r="P10" s="384">
        <f aca="true" t="shared" si="5" ref="P10:P17">O10/1000000</f>
        <v>0</v>
      </c>
      <c r="Q10" s="414"/>
    </row>
    <row r="11" spans="1:17" ht="18">
      <c r="A11" s="144">
        <v>3</v>
      </c>
      <c r="B11" s="145" t="s">
        <v>105</v>
      </c>
      <c r="C11" s="146">
        <v>4865136</v>
      </c>
      <c r="D11" s="150" t="s">
        <v>12</v>
      </c>
      <c r="E11" s="236" t="s">
        <v>314</v>
      </c>
      <c r="F11" s="151">
        <v>200</v>
      </c>
      <c r="G11" s="307">
        <v>984464</v>
      </c>
      <c r="H11" s="308">
        <v>985208</v>
      </c>
      <c r="I11" s="387">
        <f t="shared" si="0"/>
        <v>-744</v>
      </c>
      <c r="J11" s="387">
        <f t="shared" si="1"/>
        <v>-148800</v>
      </c>
      <c r="K11" s="387">
        <f t="shared" si="2"/>
        <v>-0.1488</v>
      </c>
      <c r="L11" s="307">
        <v>999329</v>
      </c>
      <c r="M11" s="308">
        <v>999329</v>
      </c>
      <c r="N11" s="387">
        <f t="shared" si="3"/>
        <v>0</v>
      </c>
      <c r="O11" s="387">
        <f t="shared" si="4"/>
        <v>0</v>
      </c>
      <c r="P11" s="387">
        <f t="shared" si="5"/>
        <v>0</v>
      </c>
      <c r="Q11" s="552"/>
    </row>
    <row r="12" spans="1:17" ht="18">
      <c r="A12" s="144">
        <v>4</v>
      </c>
      <c r="B12" s="145" t="s">
        <v>106</v>
      </c>
      <c r="C12" s="146">
        <v>4865172</v>
      </c>
      <c r="D12" s="150" t="s">
        <v>12</v>
      </c>
      <c r="E12" s="236" t="s">
        <v>314</v>
      </c>
      <c r="F12" s="151">
        <v>1000</v>
      </c>
      <c r="G12" s="307">
        <v>673</v>
      </c>
      <c r="H12" s="308">
        <v>627</v>
      </c>
      <c r="I12" s="387">
        <f>G12-H12</f>
        <v>46</v>
      </c>
      <c r="J12" s="387">
        <f>$F12*I12</f>
        <v>46000</v>
      </c>
      <c r="K12" s="387">
        <f>J12/1000000</f>
        <v>0.046</v>
      </c>
      <c r="L12" s="307">
        <v>22</v>
      </c>
      <c r="M12" s="308">
        <v>22</v>
      </c>
      <c r="N12" s="384">
        <f>L12-M12</f>
        <v>0</v>
      </c>
      <c r="O12" s="384">
        <f>$F12*N12</f>
        <v>0</v>
      </c>
      <c r="P12" s="384">
        <f>O12/1000000</f>
        <v>0</v>
      </c>
      <c r="Q12" s="718"/>
    </row>
    <row r="13" spans="1:17" ht="18" customHeight="1">
      <c r="A13" s="144">
        <v>5</v>
      </c>
      <c r="B13" s="145" t="s">
        <v>107</v>
      </c>
      <c r="C13" s="146">
        <v>4864968</v>
      </c>
      <c r="D13" s="150" t="s">
        <v>12</v>
      </c>
      <c r="E13" s="236" t="s">
        <v>314</v>
      </c>
      <c r="F13" s="151">
        <v>800</v>
      </c>
      <c r="G13" s="307">
        <v>2423</v>
      </c>
      <c r="H13" s="308">
        <v>2464</v>
      </c>
      <c r="I13" s="387">
        <f t="shared" si="0"/>
        <v>-41</v>
      </c>
      <c r="J13" s="387">
        <f>$F13*I13</f>
        <v>-32800</v>
      </c>
      <c r="K13" s="387">
        <f>J13/1000000</f>
        <v>-0.0328</v>
      </c>
      <c r="L13" s="307">
        <v>2661</v>
      </c>
      <c r="M13" s="308">
        <v>2660</v>
      </c>
      <c r="N13" s="384">
        <f t="shared" si="3"/>
        <v>1</v>
      </c>
      <c r="O13" s="384">
        <f>$F13*N13</f>
        <v>800</v>
      </c>
      <c r="P13" s="384">
        <f>O13/1000000</f>
        <v>0.0008</v>
      </c>
      <c r="Q13" s="709"/>
    </row>
    <row r="14" spans="1:17" ht="18" customHeight="1">
      <c r="A14" s="144">
        <v>6</v>
      </c>
      <c r="B14" s="145" t="s">
        <v>339</v>
      </c>
      <c r="C14" s="146">
        <v>4865004</v>
      </c>
      <c r="D14" s="150" t="s">
        <v>12</v>
      </c>
      <c r="E14" s="236" t="s">
        <v>314</v>
      </c>
      <c r="F14" s="151">
        <v>800</v>
      </c>
      <c r="G14" s="307">
        <v>3415</v>
      </c>
      <c r="H14" s="308">
        <v>3195</v>
      </c>
      <c r="I14" s="387">
        <f t="shared" si="0"/>
        <v>220</v>
      </c>
      <c r="J14" s="387">
        <f t="shared" si="1"/>
        <v>176000</v>
      </c>
      <c r="K14" s="387">
        <f t="shared" si="2"/>
        <v>0.176</v>
      </c>
      <c r="L14" s="307">
        <v>1325</v>
      </c>
      <c r="M14" s="308">
        <v>1325</v>
      </c>
      <c r="N14" s="384">
        <f t="shared" si="3"/>
        <v>0</v>
      </c>
      <c r="O14" s="384">
        <f t="shared" si="4"/>
        <v>0</v>
      </c>
      <c r="P14" s="384">
        <f t="shared" si="5"/>
        <v>0</v>
      </c>
      <c r="Q14" s="440"/>
    </row>
    <row r="15" spans="1:17" ht="18" customHeight="1">
      <c r="A15" s="144">
        <v>7</v>
      </c>
      <c r="B15" s="328" t="s">
        <v>361</v>
      </c>
      <c r="C15" s="331">
        <v>4865050</v>
      </c>
      <c r="D15" s="150" t="s">
        <v>12</v>
      </c>
      <c r="E15" s="236" t="s">
        <v>314</v>
      </c>
      <c r="F15" s="337">
        <v>800</v>
      </c>
      <c r="G15" s="307">
        <v>985957</v>
      </c>
      <c r="H15" s="308">
        <v>986830</v>
      </c>
      <c r="I15" s="387">
        <f t="shared" si="0"/>
        <v>-873</v>
      </c>
      <c r="J15" s="387">
        <f>$F15*I15</f>
        <v>-698400</v>
      </c>
      <c r="K15" s="387">
        <f>J15/1000000</f>
        <v>-0.6984</v>
      </c>
      <c r="L15" s="307">
        <v>998688</v>
      </c>
      <c r="M15" s="308">
        <v>998709</v>
      </c>
      <c r="N15" s="384">
        <f t="shared" si="3"/>
        <v>-21</v>
      </c>
      <c r="O15" s="384">
        <f>$F15*N15</f>
        <v>-16800</v>
      </c>
      <c r="P15" s="384">
        <f>O15/1000000</f>
        <v>-0.0168</v>
      </c>
      <c r="Q15" s="414"/>
    </row>
    <row r="16" spans="1:17" ht="18" customHeight="1">
      <c r="A16" s="144">
        <v>8</v>
      </c>
      <c r="B16" s="328" t="s">
        <v>360</v>
      </c>
      <c r="C16" s="331">
        <v>4864998</v>
      </c>
      <c r="D16" s="150" t="s">
        <v>12</v>
      </c>
      <c r="E16" s="236" t="s">
        <v>314</v>
      </c>
      <c r="F16" s="337">
        <v>800</v>
      </c>
      <c r="G16" s="307">
        <v>953789</v>
      </c>
      <c r="H16" s="308">
        <v>953840</v>
      </c>
      <c r="I16" s="387">
        <f t="shared" si="0"/>
        <v>-51</v>
      </c>
      <c r="J16" s="387">
        <f t="shared" si="1"/>
        <v>-40800</v>
      </c>
      <c r="K16" s="387">
        <f t="shared" si="2"/>
        <v>-0.0408</v>
      </c>
      <c r="L16" s="307">
        <v>979887</v>
      </c>
      <c r="M16" s="308">
        <v>979936</v>
      </c>
      <c r="N16" s="384">
        <f t="shared" si="3"/>
        <v>-49</v>
      </c>
      <c r="O16" s="384">
        <f t="shared" si="4"/>
        <v>-39200</v>
      </c>
      <c r="P16" s="384">
        <f t="shared" si="5"/>
        <v>-0.0392</v>
      </c>
      <c r="Q16" s="414"/>
    </row>
    <row r="17" spans="1:17" ht="18" customHeight="1">
      <c r="A17" s="144">
        <v>9</v>
      </c>
      <c r="B17" s="328" t="s">
        <v>354</v>
      </c>
      <c r="C17" s="331">
        <v>4864993</v>
      </c>
      <c r="D17" s="150" t="s">
        <v>12</v>
      </c>
      <c r="E17" s="236" t="s">
        <v>314</v>
      </c>
      <c r="F17" s="337">
        <v>800</v>
      </c>
      <c r="G17" s="307">
        <v>957045</v>
      </c>
      <c r="H17" s="308">
        <v>958036</v>
      </c>
      <c r="I17" s="387">
        <f t="shared" si="0"/>
        <v>-991</v>
      </c>
      <c r="J17" s="387">
        <f t="shared" si="1"/>
        <v>-792800</v>
      </c>
      <c r="K17" s="387">
        <f t="shared" si="2"/>
        <v>-0.7928</v>
      </c>
      <c r="L17" s="307">
        <v>989754</v>
      </c>
      <c r="M17" s="308">
        <v>989778</v>
      </c>
      <c r="N17" s="384">
        <f t="shared" si="3"/>
        <v>-24</v>
      </c>
      <c r="O17" s="384">
        <f t="shared" si="4"/>
        <v>-19200</v>
      </c>
      <c r="P17" s="384">
        <f t="shared" si="5"/>
        <v>-0.0192</v>
      </c>
      <c r="Q17" s="441"/>
    </row>
    <row r="18" spans="1:17" ht="15.75" customHeight="1">
      <c r="A18" s="144">
        <v>10</v>
      </c>
      <c r="B18" s="328" t="s">
        <v>396</v>
      </c>
      <c r="C18" s="331">
        <v>5128403</v>
      </c>
      <c r="D18" s="150" t="s">
        <v>12</v>
      </c>
      <c r="E18" s="236" t="s">
        <v>314</v>
      </c>
      <c r="F18" s="337">
        <v>2000</v>
      </c>
      <c r="G18" s="307">
        <v>994918</v>
      </c>
      <c r="H18" s="308">
        <v>995166</v>
      </c>
      <c r="I18" s="254">
        <f t="shared" si="0"/>
        <v>-248</v>
      </c>
      <c r="J18" s="254">
        <f>$F18*I18</f>
        <v>-496000</v>
      </c>
      <c r="K18" s="254">
        <f>J18/1000000</f>
        <v>-0.496</v>
      </c>
      <c r="L18" s="307">
        <v>999538</v>
      </c>
      <c r="M18" s="308">
        <v>999538</v>
      </c>
      <c r="N18" s="308">
        <f t="shared" si="3"/>
        <v>0</v>
      </c>
      <c r="O18" s="308">
        <f>$F18*N18</f>
        <v>0</v>
      </c>
      <c r="P18" s="308">
        <f>O18/1000000</f>
        <v>0</v>
      </c>
      <c r="Q18" s="441"/>
    </row>
    <row r="19" spans="1:17" ht="18" customHeight="1">
      <c r="A19" s="144"/>
      <c r="B19" s="152" t="s">
        <v>345</v>
      </c>
      <c r="C19" s="146"/>
      <c r="D19" s="150"/>
      <c r="E19" s="236"/>
      <c r="F19" s="151"/>
      <c r="G19" s="307"/>
      <c r="H19" s="308"/>
      <c r="I19" s="387"/>
      <c r="J19" s="387"/>
      <c r="K19" s="387"/>
      <c r="L19" s="307"/>
      <c r="M19" s="308"/>
      <c r="N19" s="384"/>
      <c r="O19" s="384"/>
      <c r="P19" s="384"/>
      <c r="Q19" s="414"/>
    </row>
    <row r="20" spans="1:17" ht="18" customHeight="1">
      <c r="A20" s="144">
        <v>11</v>
      </c>
      <c r="B20" s="145" t="s">
        <v>181</v>
      </c>
      <c r="C20" s="146">
        <v>4865161</v>
      </c>
      <c r="D20" s="147" t="s">
        <v>12</v>
      </c>
      <c r="E20" s="236" t="s">
        <v>314</v>
      </c>
      <c r="F20" s="151">
        <v>50</v>
      </c>
      <c r="G20" s="307">
        <v>959402</v>
      </c>
      <c r="H20" s="308">
        <v>960716</v>
      </c>
      <c r="I20" s="387">
        <f aca="true" t="shared" si="6" ref="I20:I25">G20-H20</f>
        <v>-1314</v>
      </c>
      <c r="J20" s="387">
        <f aca="true" t="shared" si="7" ref="J20:J25">$F20*I20</f>
        <v>-65700</v>
      </c>
      <c r="K20" s="387">
        <f aca="true" t="shared" si="8" ref="K20:K25">J20/1000000</f>
        <v>-0.0657</v>
      </c>
      <c r="L20" s="307">
        <v>19156</v>
      </c>
      <c r="M20" s="308">
        <v>19261</v>
      </c>
      <c r="N20" s="384">
        <f aca="true" t="shared" si="9" ref="N20:N25">L20-M20</f>
        <v>-105</v>
      </c>
      <c r="O20" s="384">
        <f aca="true" t="shared" si="10" ref="O20:O25">$F20*N20</f>
        <v>-5250</v>
      </c>
      <c r="P20" s="384">
        <f aca="true" t="shared" si="11" ref="P20:P25">O20/1000000</f>
        <v>-0.00525</v>
      </c>
      <c r="Q20" s="414"/>
    </row>
    <row r="21" spans="1:17" ht="13.5" customHeight="1">
      <c r="A21" s="144">
        <v>12</v>
      </c>
      <c r="B21" s="145" t="s">
        <v>182</v>
      </c>
      <c r="C21" s="146">
        <v>4865131</v>
      </c>
      <c r="D21" s="150" t="s">
        <v>12</v>
      </c>
      <c r="E21" s="236" t="s">
        <v>314</v>
      </c>
      <c r="F21" s="151">
        <v>75</v>
      </c>
      <c r="G21" s="307">
        <v>972128</v>
      </c>
      <c r="H21" s="308">
        <v>973514</v>
      </c>
      <c r="I21" s="427">
        <f t="shared" si="6"/>
        <v>-1386</v>
      </c>
      <c r="J21" s="427">
        <f t="shared" si="7"/>
        <v>-103950</v>
      </c>
      <c r="K21" s="427">
        <f t="shared" si="8"/>
        <v>-0.10395</v>
      </c>
      <c r="L21" s="307">
        <v>22460</v>
      </c>
      <c r="M21" s="308">
        <v>22531</v>
      </c>
      <c r="N21" s="254">
        <f t="shared" si="9"/>
        <v>-71</v>
      </c>
      <c r="O21" s="254">
        <f t="shared" si="10"/>
        <v>-5325</v>
      </c>
      <c r="P21" s="254">
        <f t="shared" si="11"/>
        <v>-0.005325</v>
      </c>
      <c r="Q21" s="414"/>
    </row>
    <row r="22" spans="1:17" ht="18" customHeight="1">
      <c r="A22" s="144">
        <v>13</v>
      </c>
      <c r="B22" s="148" t="s">
        <v>183</v>
      </c>
      <c r="C22" s="146">
        <v>4902512</v>
      </c>
      <c r="D22" s="150" t="s">
        <v>12</v>
      </c>
      <c r="E22" s="236" t="s">
        <v>314</v>
      </c>
      <c r="F22" s="151">
        <v>500</v>
      </c>
      <c r="G22" s="307">
        <v>998091</v>
      </c>
      <c r="H22" s="308">
        <v>998175</v>
      </c>
      <c r="I22" s="387">
        <f t="shared" si="6"/>
        <v>-84</v>
      </c>
      <c r="J22" s="387">
        <f t="shared" si="7"/>
        <v>-42000</v>
      </c>
      <c r="K22" s="387">
        <f t="shared" si="8"/>
        <v>-0.042</v>
      </c>
      <c r="L22" s="307">
        <v>5403</v>
      </c>
      <c r="M22" s="308">
        <v>5413</v>
      </c>
      <c r="N22" s="384">
        <f t="shared" si="9"/>
        <v>-10</v>
      </c>
      <c r="O22" s="384">
        <f t="shared" si="10"/>
        <v>-5000</v>
      </c>
      <c r="P22" s="384">
        <f t="shared" si="11"/>
        <v>-0.005</v>
      </c>
      <c r="Q22" s="414"/>
    </row>
    <row r="23" spans="1:17" ht="18" customHeight="1">
      <c r="A23" s="144">
        <v>14</v>
      </c>
      <c r="B23" s="145" t="s">
        <v>184</v>
      </c>
      <c r="C23" s="146">
        <v>4865178</v>
      </c>
      <c r="D23" s="150" t="s">
        <v>12</v>
      </c>
      <c r="E23" s="236" t="s">
        <v>314</v>
      </c>
      <c r="F23" s="151">
        <v>375</v>
      </c>
      <c r="G23" s="307">
        <v>996193</v>
      </c>
      <c r="H23" s="308">
        <v>996282</v>
      </c>
      <c r="I23" s="387">
        <f t="shared" si="6"/>
        <v>-89</v>
      </c>
      <c r="J23" s="387">
        <f t="shared" si="7"/>
        <v>-33375</v>
      </c>
      <c r="K23" s="387">
        <f t="shared" si="8"/>
        <v>-0.033375</v>
      </c>
      <c r="L23" s="307">
        <v>7237</v>
      </c>
      <c r="M23" s="308">
        <v>7229</v>
      </c>
      <c r="N23" s="384">
        <f t="shared" si="9"/>
        <v>8</v>
      </c>
      <c r="O23" s="384">
        <f t="shared" si="10"/>
        <v>3000</v>
      </c>
      <c r="P23" s="384">
        <f t="shared" si="11"/>
        <v>0.003</v>
      </c>
      <c r="Q23" s="414"/>
    </row>
    <row r="24" spans="1:17" ht="18" customHeight="1">
      <c r="A24" s="144">
        <v>15</v>
      </c>
      <c r="B24" s="145" t="s">
        <v>185</v>
      </c>
      <c r="C24" s="146">
        <v>4865098</v>
      </c>
      <c r="D24" s="150" t="s">
        <v>12</v>
      </c>
      <c r="E24" s="236" t="s">
        <v>314</v>
      </c>
      <c r="F24" s="151">
        <v>100</v>
      </c>
      <c r="G24" s="307">
        <v>982852</v>
      </c>
      <c r="H24" s="308">
        <v>983616</v>
      </c>
      <c r="I24" s="387">
        <f>G24-H24</f>
        <v>-764</v>
      </c>
      <c r="J24" s="387">
        <f>$F24*I24</f>
        <v>-76400</v>
      </c>
      <c r="K24" s="387">
        <f>J24/1000000</f>
        <v>-0.0764</v>
      </c>
      <c r="L24" s="307">
        <v>998731</v>
      </c>
      <c r="M24" s="308">
        <v>998837</v>
      </c>
      <c r="N24" s="384">
        <f>L24-M24</f>
        <v>-106</v>
      </c>
      <c r="O24" s="384">
        <f>$F24*N24</f>
        <v>-10600</v>
      </c>
      <c r="P24" s="384">
        <f>O24/1000000</f>
        <v>-0.0106</v>
      </c>
      <c r="Q24" s="414"/>
    </row>
    <row r="25" spans="1:17" ht="18" customHeight="1">
      <c r="A25" s="144">
        <v>16</v>
      </c>
      <c r="B25" s="145" t="s">
        <v>186</v>
      </c>
      <c r="C25" s="146">
        <v>4865159</v>
      </c>
      <c r="D25" s="147" t="s">
        <v>12</v>
      </c>
      <c r="E25" s="236" t="s">
        <v>314</v>
      </c>
      <c r="F25" s="151">
        <v>75</v>
      </c>
      <c r="G25" s="307">
        <v>10732</v>
      </c>
      <c r="H25" s="308">
        <v>11035</v>
      </c>
      <c r="I25" s="387">
        <f t="shared" si="6"/>
        <v>-303</v>
      </c>
      <c r="J25" s="387">
        <f t="shared" si="7"/>
        <v>-22725</v>
      </c>
      <c r="K25" s="387">
        <f t="shared" si="8"/>
        <v>-0.022725</v>
      </c>
      <c r="L25" s="307">
        <v>40640</v>
      </c>
      <c r="M25" s="308">
        <v>40520</v>
      </c>
      <c r="N25" s="384">
        <f t="shared" si="9"/>
        <v>120</v>
      </c>
      <c r="O25" s="384">
        <f t="shared" si="10"/>
        <v>9000</v>
      </c>
      <c r="P25" s="384">
        <f t="shared" si="11"/>
        <v>0.009</v>
      </c>
      <c r="Q25" s="414"/>
    </row>
    <row r="26" spans="1:17" ht="18" customHeight="1">
      <c r="A26" s="144">
        <v>17</v>
      </c>
      <c r="B26" s="145" t="s">
        <v>187</v>
      </c>
      <c r="C26" s="146">
        <v>4865122</v>
      </c>
      <c r="D26" s="150" t="s">
        <v>12</v>
      </c>
      <c r="E26" s="236" t="s">
        <v>314</v>
      </c>
      <c r="F26" s="151">
        <v>100</v>
      </c>
      <c r="G26" s="307">
        <v>5488</v>
      </c>
      <c r="H26" s="308">
        <v>6239</v>
      </c>
      <c r="I26" s="387">
        <f>G26-H26</f>
        <v>-751</v>
      </c>
      <c r="J26" s="387">
        <f>$F26*I26</f>
        <v>-75100</v>
      </c>
      <c r="K26" s="387">
        <f>J26/1000000</f>
        <v>-0.0751</v>
      </c>
      <c r="L26" s="307">
        <v>1958</v>
      </c>
      <c r="M26" s="308">
        <v>1991</v>
      </c>
      <c r="N26" s="384">
        <f>L26-M26</f>
        <v>-33</v>
      </c>
      <c r="O26" s="384">
        <f>$F26*N26</f>
        <v>-3300</v>
      </c>
      <c r="P26" s="384">
        <f>O26/1000000</f>
        <v>-0.0033</v>
      </c>
      <c r="Q26" s="441"/>
    </row>
    <row r="27" spans="1:17" ht="18" customHeight="1">
      <c r="A27" s="144"/>
      <c r="B27" s="153" t="s">
        <v>188</v>
      </c>
      <c r="C27" s="146"/>
      <c r="D27" s="150"/>
      <c r="E27" s="236"/>
      <c r="F27" s="151"/>
      <c r="G27" s="307"/>
      <c r="H27" s="308"/>
      <c r="I27" s="387"/>
      <c r="J27" s="387"/>
      <c r="K27" s="387"/>
      <c r="L27" s="307"/>
      <c r="M27" s="308"/>
      <c r="N27" s="384"/>
      <c r="O27" s="384"/>
      <c r="P27" s="384"/>
      <c r="Q27" s="414"/>
    </row>
    <row r="28" spans="1:17" ht="18" customHeight="1">
      <c r="A28" s="144">
        <v>19</v>
      </c>
      <c r="B28" s="145" t="s">
        <v>189</v>
      </c>
      <c r="C28" s="146">
        <v>4865037</v>
      </c>
      <c r="D28" s="150" t="s">
        <v>12</v>
      </c>
      <c r="E28" s="236" t="s">
        <v>314</v>
      </c>
      <c r="F28" s="151">
        <v>1000</v>
      </c>
      <c r="G28" s="307">
        <v>994734</v>
      </c>
      <c r="H28" s="308">
        <v>994792</v>
      </c>
      <c r="I28" s="387">
        <f>G28-H28</f>
        <v>-58</v>
      </c>
      <c r="J28" s="387">
        <f>$F28*I28</f>
        <v>-58000</v>
      </c>
      <c r="K28" s="387">
        <f>J28/1000000</f>
        <v>-0.058</v>
      </c>
      <c r="L28" s="307">
        <v>104380</v>
      </c>
      <c r="M28" s="308">
        <v>104416</v>
      </c>
      <c r="N28" s="384">
        <f>L28-M28</f>
        <v>-36</v>
      </c>
      <c r="O28" s="384">
        <f>$F28*N28</f>
        <v>-36000</v>
      </c>
      <c r="P28" s="384">
        <f>O28/1000000</f>
        <v>-0.036</v>
      </c>
      <c r="Q28" s="425" t="s">
        <v>464</v>
      </c>
    </row>
    <row r="29" spans="1:17" ht="18" customHeight="1">
      <c r="A29" s="144">
        <v>20</v>
      </c>
      <c r="B29" s="145" t="s">
        <v>190</v>
      </c>
      <c r="C29" s="146">
        <v>4865000</v>
      </c>
      <c r="D29" s="150" t="s">
        <v>12</v>
      </c>
      <c r="E29" s="236" t="s">
        <v>314</v>
      </c>
      <c r="F29" s="151">
        <v>1000</v>
      </c>
      <c r="G29" s="307">
        <v>992435</v>
      </c>
      <c r="H29" s="308">
        <v>992625</v>
      </c>
      <c r="I29" s="387">
        <f>G29-H29</f>
        <v>-190</v>
      </c>
      <c r="J29" s="387">
        <f>$F29*I29</f>
        <v>-190000</v>
      </c>
      <c r="K29" s="387">
        <f>J29/1000000</f>
        <v>-0.19</v>
      </c>
      <c r="L29" s="307">
        <v>2162</v>
      </c>
      <c r="M29" s="308">
        <v>2184</v>
      </c>
      <c r="N29" s="384">
        <f>L29-M29</f>
        <v>-22</v>
      </c>
      <c r="O29" s="384">
        <f>$F29*N29</f>
        <v>-22000</v>
      </c>
      <c r="P29" s="384">
        <f>O29/1000000</f>
        <v>-0.022</v>
      </c>
      <c r="Q29" s="694"/>
    </row>
    <row r="30" spans="1:17" ht="18" customHeight="1">
      <c r="A30" s="144">
        <v>21</v>
      </c>
      <c r="B30" s="145" t="s">
        <v>191</v>
      </c>
      <c r="C30" s="146">
        <v>4865039</v>
      </c>
      <c r="D30" s="150" t="s">
        <v>12</v>
      </c>
      <c r="E30" s="236" t="s">
        <v>314</v>
      </c>
      <c r="F30" s="151">
        <v>1000</v>
      </c>
      <c r="G30" s="307">
        <v>984480</v>
      </c>
      <c r="H30" s="308">
        <v>984526</v>
      </c>
      <c r="I30" s="387">
        <f>G30-H30</f>
        <v>-46</v>
      </c>
      <c r="J30" s="387">
        <f>$F30*I30</f>
        <v>-46000</v>
      </c>
      <c r="K30" s="387">
        <f>J30/1000000</f>
        <v>-0.046</v>
      </c>
      <c r="L30" s="307">
        <v>145067</v>
      </c>
      <c r="M30" s="308">
        <v>145053</v>
      </c>
      <c r="N30" s="384">
        <f>L30-M30</f>
        <v>14</v>
      </c>
      <c r="O30" s="384">
        <f>$F30*N30</f>
        <v>14000</v>
      </c>
      <c r="P30" s="384">
        <f>O30/1000000</f>
        <v>0.014</v>
      </c>
      <c r="Q30" s="414"/>
    </row>
    <row r="31" spans="1:17" ht="18" customHeight="1">
      <c r="A31" s="144">
        <v>22</v>
      </c>
      <c r="B31" s="148" t="s">
        <v>192</v>
      </c>
      <c r="C31" s="146">
        <v>4864885</v>
      </c>
      <c r="D31" s="150" t="s">
        <v>12</v>
      </c>
      <c r="E31" s="236" t="s">
        <v>314</v>
      </c>
      <c r="F31" s="151">
        <v>2500</v>
      </c>
      <c r="G31" s="307">
        <v>998431</v>
      </c>
      <c r="H31" s="308">
        <v>998516</v>
      </c>
      <c r="I31" s="427">
        <f>G31-H31</f>
        <v>-85</v>
      </c>
      <c r="J31" s="427">
        <f>$F31*I31</f>
        <v>-212500</v>
      </c>
      <c r="K31" s="427">
        <f>J31/1000000</f>
        <v>-0.2125</v>
      </c>
      <c r="L31" s="307">
        <v>303</v>
      </c>
      <c r="M31" s="308">
        <v>311</v>
      </c>
      <c r="N31" s="254">
        <f>L31-M31</f>
        <v>-8</v>
      </c>
      <c r="O31" s="254">
        <f>$F31*N31</f>
        <v>-20000</v>
      </c>
      <c r="P31" s="254">
        <f>O31/1000000</f>
        <v>-0.02</v>
      </c>
      <c r="Q31" s="414"/>
    </row>
    <row r="32" spans="1:17" ht="18" customHeight="1">
      <c r="A32" s="144"/>
      <c r="B32" s="153"/>
      <c r="C32" s="146"/>
      <c r="D32" s="150"/>
      <c r="E32" s="236"/>
      <c r="F32" s="151"/>
      <c r="G32" s="307"/>
      <c r="H32" s="308"/>
      <c r="I32" s="387"/>
      <c r="J32" s="387"/>
      <c r="K32" s="550">
        <f>SUM(K28:K31)</f>
        <v>-0.5065</v>
      </c>
      <c r="L32" s="307"/>
      <c r="M32" s="308"/>
      <c r="N32" s="384"/>
      <c r="O32" s="384"/>
      <c r="P32" s="551">
        <f>SUM(P28:P31)</f>
        <v>-0.064</v>
      </c>
      <c r="Q32" s="414"/>
    </row>
    <row r="33" spans="1:17" ht="18" customHeight="1">
      <c r="A33" s="144"/>
      <c r="B33" s="152" t="s">
        <v>111</v>
      </c>
      <c r="C33" s="146"/>
      <c r="D33" s="147"/>
      <c r="E33" s="236"/>
      <c r="F33" s="151"/>
      <c r="G33" s="307"/>
      <c r="H33" s="308"/>
      <c r="I33" s="387"/>
      <c r="J33" s="387"/>
      <c r="K33" s="387"/>
      <c r="L33" s="307"/>
      <c r="M33" s="308"/>
      <c r="N33" s="384"/>
      <c r="O33" s="384"/>
      <c r="P33" s="384"/>
      <c r="Q33" s="414"/>
    </row>
    <row r="34" spans="1:17" ht="18" customHeight="1">
      <c r="A34" s="144">
        <v>23</v>
      </c>
      <c r="B34" s="624" t="s">
        <v>366</v>
      </c>
      <c r="C34" s="146">
        <v>4864955</v>
      </c>
      <c r="D34" s="145" t="s">
        <v>12</v>
      </c>
      <c r="E34" s="145" t="s">
        <v>314</v>
      </c>
      <c r="F34" s="151">
        <v>1000</v>
      </c>
      <c r="G34" s="307">
        <v>993286</v>
      </c>
      <c r="H34" s="308">
        <v>993501</v>
      </c>
      <c r="I34" s="387">
        <f>G34-H34</f>
        <v>-215</v>
      </c>
      <c r="J34" s="387">
        <f>$F34*I34</f>
        <v>-215000</v>
      </c>
      <c r="K34" s="387">
        <f>J34/1000000</f>
        <v>-0.215</v>
      </c>
      <c r="L34" s="307">
        <v>2251</v>
      </c>
      <c r="M34" s="308">
        <v>2251</v>
      </c>
      <c r="N34" s="384">
        <f>L34-M34</f>
        <v>0</v>
      </c>
      <c r="O34" s="384">
        <f>$F34*N34</f>
        <v>0</v>
      </c>
      <c r="P34" s="384">
        <f>O34/1000000</f>
        <v>0</v>
      </c>
      <c r="Q34" s="622"/>
    </row>
    <row r="35" spans="1:17" ht="18">
      <c r="A35" s="144">
        <v>24</v>
      </c>
      <c r="B35" s="145" t="s">
        <v>169</v>
      </c>
      <c r="C35" s="146">
        <v>4864820</v>
      </c>
      <c r="D35" s="150" t="s">
        <v>12</v>
      </c>
      <c r="E35" s="236" t="s">
        <v>314</v>
      </c>
      <c r="F35" s="151">
        <v>160</v>
      </c>
      <c r="G35" s="307">
        <v>6778</v>
      </c>
      <c r="H35" s="308">
        <v>7246</v>
      </c>
      <c r="I35" s="387">
        <f>G35-H35</f>
        <v>-468</v>
      </c>
      <c r="J35" s="387">
        <f>$F35*I35</f>
        <v>-74880</v>
      </c>
      <c r="K35" s="387">
        <f>J35/1000000</f>
        <v>-0.07488</v>
      </c>
      <c r="L35" s="307">
        <v>29879</v>
      </c>
      <c r="M35" s="308">
        <v>29875</v>
      </c>
      <c r="N35" s="384">
        <f>L35-M35</f>
        <v>4</v>
      </c>
      <c r="O35" s="384">
        <f>$F35*N35</f>
        <v>640</v>
      </c>
      <c r="P35" s="384">
        <f>O35/1000000</f>
        <v>0.00064</v>
      </c>
      <c r="Q35" s="411"/>
    </row>
    <row r="36" spans="1:17" ht="18" customHeight="1">
      <c r="A36" s="144">
        <v>25</v>
      </c>
      <c r="B36" s="148" t="s">
        <v>170</v>
      </c>
      <c r="C36" s="146">
        <v>4864811</v>
      </c>
      <c r="D36" s="150" t="s">
        <v>12</v>
      </c>
      <c r="E36" s="236" t="s">
        <v>314</v>
      </c>
      <c r="F36" s="151">
        <v>200</v>
      </c>
      <c r="G36" s="307">
        <v>3574</v>
      </c>
      <c r="H36" s="308">
        <v>3576</v>
      </c>
      <c r="I36" s="387">
        <f>G36-H36</f>
        <v>-2</v>
      </c>
      <c r="J36" s="387">
        <f>$F36*I36</f>
        <v>-400</v>
      </c>
      <c r="K36" s="387">
        <f>J36/1000000</f>
        <v>-0.0004</v>
      </c>
      <c r="L36" s="307">
        <v>8228</v>
      </c>
      <c r="M36" s="308">
        <v>8219</v>
      </c>
      <c r="N36" s="384">
        <f>L36-M36</f>
        <v>9</v>
      </c>
      <c r="O36" s="384">
        <f>$F36*N36</f>
        <v>1800</v>
      </c>
      <c r="P36" s="384">
        <f>O36/1000000</f>
        <v>0.0018</v>
      </c>
      <c r="Q36" s="421"/>
    </row>
    <row r="37" spans="1:17" ht="18" customHeight="1">
      <c r="A37" s="144">
        <v>26</v>
      </c>
      <c r="B37" s="148" t="s">
        <v>374</v>
      </c>
      <c r="C37" s="146">
        <v>4864961</v>
      </c>
      <c r="D37" s="150" t="s">
        <v>12</v>
      </c>
      <c r="E37" s="236" t="s">
        <v>314</v>
      </c>
      <c r="F37" s="151">
        <v>1000</v>
      </c>
      <c r="G37" s="307">
        <v>978608</v>
      </c>
      <c r="H37" s="308">
        <v>979206</v>
      </c>
      <c r="I37" s="427">
        <f>G37-H37</f>
        <v>-598</v>
      </c>
      <c r="J37" s="427">
        <f>$F37*I37</f>
        <v>-598000</v>
      </c>
      <c r="K37" s="427">
        <f>J37/1000000</f>
        <v>-0.598</v>
      </c>
      <c r="L37" s="307">
        <v>999249</v>
      </c>
      <c r="M37" s="308">
        <v>999249</v>
      </c>
      <c r="N37" s="254">
        <f>L37-M37</f>
        <v>0</v>
      </c>
      <c r="O37" s="254">
        <f>$F37*N37</f>
        <v>0</v>
      </c>
      <c r="P37" s="254">
        <f>O37/1000000</f>
        <v>0</v>
      </c>
      <c r="Q37" s="411"/>
    </row>
    <row r="38" spans="1:17" ht="18" customHeight="1">
      <c r="A38" s="144"/>
      <c r="B38" s="153" t="s">
        <v>174</v>
      </c>
      <c r="C38" s="146"/>
      <c r="D38" s="150"/>
      <c r="E38" s="236"/>
      <c r="F38" s="151"/>
      <c r="G38" s="307"/>
      <c r="H38" s="308"/>
      <c r="I38" s="387"/>
      <c r="J38" s="387"/>
      <c r="K38" s="387"/>
      <c r="L38" s="307"/>
      <c r="M38" s="308"/>
      <c r="N38" s="384"/>
      <c r="O38" s="384"/>
      <c r="P38" s="384"/>
      <c r="Q38" s="442"/>
    </row>
    <row r="39" spans="1:17" ht="17.25" customHeight="1">
      <c r="A39" s="144">
        <v>27</v>
      </c>
      <c r="B39" s="145" t="s">
        <v>365</v>
      </c>
      <c r="C39" s="146">
        <v>4864892</v>
      </c>
      <c r="D39" s="150" t="s">
        <v>12</v>
      </c>
      <c r="E39" s="236" t="s">
        <v>314</v>
      </c>
      <c r="F39" s="151">
        <v>-500</v>
      </c>
      <c r="G39" s="307">
        <v>998665</v>
      </c>
      <c r="H39" s="308">
        <v>998665</v>
      </c>
      <c r="I39" s="387">
        <f>G39-H39</f>
        <v>0</v>
      </c>
      <c r="J39" s="387">
        <f>$F39*I39</f>
        <v>0</v>
      </c>
      <c r="K39" s="387">
        <f>J39/1000000</f>
        <v>0</v>
      </c>
      <c r="L39" s="307">
        <v>16621</v>
      </c>
      <c r="M39" s="308">
        <v>16621</v>
      </c>
      <c r="N39" s="384">
        <f>L39-M39</f>
        <v>0</v>
      </c>
      <c r="O39" s="384">
        <f>$F39*N39</f>
        <v>0</v>
      </c>
      <c r="P39" s="384">
        <f>O39/1000000</f>
        <v>0</v>
      </c>
      <c r="Q39" s="442"/>
    </row>
    <row r="40" spans="1:17" ht="17.25" customHeight="1">
      <c r="A40" s="144">
        <v>28</v>
      </c>
      <c r="B40" s="145" t="s">
        <v>368</v>
      </c>
      <c r="C40" s="146">
        <v>4865048</v>
      </c>
      <c r="D40" s="150" t="s">
        <v>12</v>
      </c>
      <c r="E40" s="236" t="s">
        <v>314</v>
      </c>
      <c r="F40" s="149">
        <v>-250</v>
      </c>
      <c r="G40" s="307">
        <v>999855</v>
      </c>
      <c r="H40" s="308">
        <v>999855</v>
      </c>
      <c r="I40" s="427">
        <f>G40-H40</f>
        <v>0</v>
      </c>
      <c r="J40" s="427">
        <f>$F40*I40</f>
        <v>0</v>
      </c>
      <c r="K40" s="427">
        <f>J40/1000000</f>
        <v>0</v>
      </c>
      <c r="L40" s="307">
        <v>999413</v>
      </c>
      <c r="M40" s="308">
        <v>999413</v>
      </c>
      <c r="N40" s="254">
        <f>L40-M40</f>
        <v>0</v>
      </c>
      <c r="O40" s="254">
        <f>$F40*N40</f>
        <v>0</v>
      </c>
      <c r="P40" s="254">
        <f>O40/1000000</f>
        <v>0</v>
      </c>
      <c r="Q40" s="442"/>
    </row>
    <row r="41" spans="1:17" ht="17.25" customHeight="1">
      <c r="A41" s="144">
        <v>29</v>
      </c>
      <c r="B41" s="145" t="s">
        <v>111</v>
      </c>
      <c r="C41" s="146">
        <v>4902508</v>
      </c>
      <c r="D41" s="150" t="s">
        <v>12</v>
      </c>
      <c r="E41" s="236" t="s">
        <v>314</v>
      </c>
      <c r="F41" s="146">
        <v>-833.33</v>
      </c>
      <c r="G41" s="307">
        <v>999904</v>
      </c>
      <c r="H41" s="308">
        <v>999904</v>
      </c>
      <c r="I41" s="387">
        <f>G41-H41</f>
        <v>0</v>
      </c>
      <c r="J41" s="387">
        <f>$F41*I41</f>
        <v>0</v>
      </c>
      <c r="K41" s="387">
        <f>J41/1000000</f>
        <v>0</v>
      </c>
      <c r="L41" s="307">
        <v>999569</v>
      </c>
      <c r="M41" s="308">
        <v>999569</v>
      </c>
      <c r="N41" s="384">
        <f>L41-M41</f>
        <v>0</v>
      </c>
      <c r="O41" s="384">
        <f>$F41*N41</f>
        <v>0</v>
      </c>
      <c r="P41" s="384">
        <f>O41/1000000</f>
        <v>0</v>
      </c>
      <c r="Q41" s="442"/>
    </row>
    <row r="42" spans="1:17" ht="16.5" customHeight="1" thickBot="1">
      <c r="A42" s="144"/>
      <c r="B42" s="408"/>
      <c r="C42" s="408"/>
      <c r="D42" s="408"/>
      <c r="E42" s="408"/>
      <c r="F42" s="159"/>
      <c r="G42" s="160"/>
      <c r="H42" s="408"/>
      <c r="I42" s="408"/>
      <c r="J42" s="408"/>
      <c r="K42" s="159"/>
      <c r="L42" s="160"/>
      <c r="M42" s="408"/>
      <c r="N42" s="408"/>
      <c r="O42" s="408"/>
      <c r="P42" s="159"/>
      <c r="Q42" s="160"/>
    </row>
    <row r="43" spans="1:17" ht="18" customHeight="1" thickTop="1">
      <c r="A43" s="143"/>
      <c r="B43" s="145"/>
      <c r="C43" s="146"/>
      <c r="D43" s="147"/>
      <c r="E43" s="236"/>
      <c r="F43" s="146"/>
      <c r="G43" s="146"/>
      <c r="H43" s="363"/>
      <c r="I43" s="363"/>
      <c r="J43" s="363"/>
      <c r="K43" s="363"/>
      <c r="L43" s="452"/>
      <c r="M43" s="363"/>
      <c r="N43" s="363"/>
      <c r="O43" s="363"/>
      <c r="P43" s="363"/>
      <c r="Q43" s="422"/>
    </row>
    <row r="44" spans="1:17" ht="21" customHeight="1" thickBot="1">
      <c r="A44" s="163"/>
      <c r="B44" s="365"/>
      <c r="C44" s="157"/>
      <c r="D44" s="158"/>
      <c r="E44" s="156"/>
      <c r="F44" s="157"/>
      <c r="G44" s="157"/>
      <c r="H44" s="453"/>
      <c r="I44" s="453"/>
      <c r="J44" s="453"/>
      <c r="K44" s="453"/>
      <c r="L44" s="453"/>
      <c r="M44" s="453"/>
      <c r="N44" s="453"/>
      <c r="O44" s="453"/>
      <c r="P44" s="453"/>
      <c r="Q44" s="454" t="str">
        <f>NDPL!Q1</f>
        <v>MARCH-2021</v>
      </c>
    </row>
    <row r="45" spans="1:17" ht="21.75" customHeight="1" thickTop="1">
      <c r="A45" s="141"/>
      <c r="B45" s="368" t="s">
        <v>316</v>
      </c>
      <c r="C45" s="146"/>
      <c r="D45" s="147"/>
      <c r="E45" s="236"/>
      <c r="F45" s="146"/>
      <c r="G45" s="369"/>
      <c r="H45" s="363"/>
      <c r="I45" s="363"/>
      <c r="J45" s="363"/>
      <c r="K45" s="363"/>
      <c r="L45" s="369"/>
      <c r="M45" s="363"/>
      <c r="N45" s="363"/>
      <c r="O45" s="363"/>
      <c r="P45" s="455"/>
      <c r="Q45" s="456"/>
    </row>
    <row r="46" spans="1:17" ht="21" customHeight="1">
      <c r="A46" s="144"/>
      <c r="B46" s="407" t="s">
        <v>358</v>
      </c>
      <c r="C46" s="146"/>
      <c r="D46" s="147"/>
      <c r="E46" s="236"/>
      <c r="F46" s="146"/>
      <c r="G46" s="99"/>
      <c r="H46" s="363"/>
      <c r="I46" s="363"/>
      <c r="J46" s="363"/>
      <c r="K46" s="363"/>
      <c r="L46" s="99"/>
      <c r="M46" s="363"/>
      <c r="N46" s="363"/>
      <c r="O46" s="363"/>
      <c r="P46" s="363"/>
      <c r="Q46" s="457"/>
    </row>
    <row r="47" spans="1:17" ht="18">
      <c r="A47" s="144">
        <v>30</v>
      </c>
      <c r="B47" s="145" t="s">
        <v>359</v>
      </c>
      <c r="C47" s="146">
        <v>4864910</v>
      </c>
      <c r="D47" s="150" t="s">
        <v>12</v>
      </c>
      <c r="E47" s="236" t="s">
        <v>314</v>
      </c>
      <c r="F47" s="146">
        <v>-1000</v>
      </c>
      <c r="G47" s="307">
        <v>997286</v>
      </c>
      <c r="H47" s="308">
        <v>997158</v>
      </c>
      <c r="I47" s="387">
        <f>G47-H47</f>
        <v>128</v>
      </c>
      <c r="J47" s="387">
        <f>$F47*I47</f>
        <v>-128000</v>
      </c>
      <c r="K47" s="387">
        <f>J47/1000000</f>
        <v>-0.128</v>
      </c>
      <c r="L47" s="307">
        <v>990012</v>
      </c>
      <c r="M47" s="308">
        <v>990012</v>
      </c>
      <c r="N47" s="384">
        <f>L47-M47</f>
        <v>0</v>
      </c>
      <c r="O47" s="384">
        <f>$F47*N47</f>
        <v>0</v>
      </c>
      <c r="P47" s="384">
        <f>O47/1000000</f>
        <v>0</v>
      </c>
      <c r="Q47" s="458"/>
    </row>
    <row r="48" spans="1:17" ht="18">
      <c r="A48" s="144">
        <v>31</v>
      </c>
      <c r="B48" s="145" t="s">
        <v>370</v>
      </c>
      <c r="C48" s="146">
        <v>4864940</v>
      </c>
      <c r="D48" s="150" t="s">
        <v>12</v>
      </c>
      <c r="E48" s="236" t="s">
        <v>314</v>
      </c>
      <c r="F48" s="146">
        <v>-1000</v>
      </c>
      <c r="G48" s="307">
        <v>998616</v>
      </c>
      <c r="H48" s="308">
        <v>998484</v>
      </c>
      <c r="I48" s="260">
        <f>G48-H48</f>
        <v>132</v>
      </c>
      <c r="J48" s="260">
        <f>$F48*I48</f>
        <v>-132000</v>
      </c>
      <c r="K48" s="260">
        <f>J48/1000000</f>
        <v>-0.132</v>
      </c>
      <c r="L48" s="307">
        <v>995810</v>
      </c>
      <c r="M48" s="308">
        <v>995810</v>
      </c>
      <c r="N48" s="260">
        <f>L48-M48</f>
        <v>0</v>
      </c>
      <c r="O48" s="260">
        <f>$F48*N48</f>
        <v>0</v>
      </c>
      <c r="P48" s="260">
        <f>O48/1000000</f>
        <v>0</v>
      </c>
      <c r="Q48" s="458"/>
    </row>
    <row r="49" spans="1:17" ht="18">
      <c r="A49" s="144"/>
      <c r="B49" s="407" t="s">
        <v>362</v>
      </c>
      <c r="C49" s="146"/>
      <c r="D49" s="150"/>
      <c r="E49" s="236"/>
      <c r="F49" s="146"/>
      <c r="G49" s="307"/>
      <c r="H49" s="308"/>
      <c r="I49" s="384"/>
      <c r="J49" s="384"/>
      <c r="K49" s="384"/>
      <c r="L49" s="307"/>
      <c r="M49" s="308"/>
      <c r="N49" s="384"/>
      <c r="O49" s="384"/>
      <c r="P49" s="384"/>
      <c r="Q49" s="458"/>
    </row>
    <row r="50" spans="1:17" ht="18">
      <c r="A50" s="144">
        <v>32</v>
      </c>
      <c r="B50" s="145" t="s">
        <v>359</v>
      </c>
      <c r="C50" s="146">
        <v>4864891</v>
      </c>
      <c r="D50" s="150" t="s">
        <v>12</v>
      </c>
      <c r="E50" s="236" t="s">
        <v>314</v>
      </c>
      <c r="F50" s="146">
        <v>-2000</v>
      </c>
      <c r="G50" s="307">
        <v>997813</v>
      </c>
      <c r="H50" s="308">
        <v>997763</v>
      </c>
      <c r="I50" s="384">
        <f>G50-H50</f>
        <v>50</v>
      </c>
      <c r="J50" s="384">
        <f>$F50*I50</f>
        <v>-100000</v>
      </c>
      <c r="K50" s="384">
        <f>J50/1000000</f>
        <v>-0.1</v>
      </c>
      <c r="L50" s="307">
        <v>996808</v>
      </c>
      <c r="M50" s="308">
        <v>996808</v>
      </c>
      <c r="N50" s="384">
        <f>L50-M50</f>
        <v>0</v>
      </c>
      <c r="O50" s="384">
        <f>$F50*N50</f>
        <v>0</v>
      </c>
      <c r="P50" s="384">
        <f>O50/1000000</f>
        <v>0</v>
      </c>
      <c r="Q50" s="458"/>
    </row>
    <row r="51" spans="1:17" ht="18">
      <c r="A51" s="144">
        <v>33</v>
      </c>
      <c r="B51" s="145" t="s">
        <v>370</v>
      </c>
      <c r="C51" s="146">
        <v>4864912</v>
      </c>
      <c r="D51" s="150" t="s">
        <v>12</v>
      </c>
      <c r="E51" s="236" t="s">
        <v>314</v>
      </c>
      <c r="F51" s="146">
        <v>-1000</v>
      </c>
      <c r="G51" s="307">
        <v>999546</v>
      </c>
      <c r="H51" s="308">
        <v>999459</v>
      </c>
      <c r="I51" s="384">
        <f>G51-H51</f>
        <v>87</v>
      </c>
      <c r="J51" s="384">
        <f>$F51*I51</f>
        <v>-87000</v>
      </c>
      <c r="K51" s="384">
        <f>J51/1000000</f>
        <v>-0.087</v>
      </c>
      <c r="L51" s="307">
        <v>995930</v>
      </c>
      <c r="M51" s="308">
        <v>995930</v>
      </c>
      <c r="N51" s="384">
        <f>L51-M51</f>
        <v>0</v>
      </c>
      <c r="O51" s="384">
        <f>$F51*N51</f>
        <v>0</v>
      </c>
      <c r="P51" s="384">
        <f>O51/1000000</f>
        <v>0</v>
      </c>
      <c r="Q51" s="458"/>
    </row>
    <row r="52" spans="1:17" ht="18" customHeight="1">
      <c r="A52" s="144"/>
      <c r="B52" s="152" t="s">
        <v>175</v>
      </c>
      <c r="C52" s="146"/>
      <c r="D52" s="147"/>
      <c r="E52" s="236"/>
      <c r="F52" s="151"/>
      <c r="G52" s="307"/>
      <c r="H52" s="308"/>
      <c r="I52" s="363"/>
      <c r="J52" s="363"/>
      <c r="K52" s="363"/>
      <c r="L52" s="307"/>
      <c r="M52" s="308"/>
      <c r="N52" s="363"/>
      <c r="O52" s="363"/>
      <c r="P52" s="363"/>
      <c r="Q52" s="414"/>
    </row>
    <row r="53" spans="1:17" ht="18">
      <c r="A53" s="144">
        <v>34</v>
      </c>
      <c r="B53" s="295" t="s">
        <v>450</v>
      </c>
      <c r="C53" s="295">
        <v>4864850</v>
      </c>
      <c r="D53" s="150" t="s">
        <v>12</v>
      </c>
      <c r="E53" s="236" t="s">
        <v>314</v>
      </c>
      <c r="F53" s="151">
        <v>625</v>
      </c>
      <c r="G53" s="307">
        <v>162</v>
      </c>
      <c r="H53" s="308">
        <v>119</v>
      </c>
      <c r="I53" s="384">
        <f>G53-H53</f>
        <v>43</v>
      </c>
      <c r="J53" s="384">
        <f>$F53*I53</f>
        <v>26875</v>
      </c>
      <c r="K53" s="384">
        <f>J53/1000000</f>
        <v>0.026875</v>
      </c>
      <c r="L53" s="307">
        <v>1448</v>
      </c>
      <c r="M53" s="308">
        <v>1447</v>
      </c>
      <c r="N53" s="384">
        <f>L53-M53</f>
        <v>1</v>
      </c>
      <c r="O53" s="384">
        <f>$F53*N53</f>
        <v>625</v>
      </c>
      <c r="P53" s="384">
        <f>O53/1000000</f>
        <v>0.000625</v>
      </c>
      <c r="Q53" s="414"/>
    </row>
    <row r="54" spans="1:17" ht="18" customHeight="1">
      <c r="A54" s="144"/>
      <c r="B54" s="152" t="s">
        <v>158</v>
      </c>
      <c r="C54" s="146"/>
      <c r="D54" s="150"/>
      <c r="E54" s="236"/>
      <c r="F54" s="151"/>
      <c r="G54" s="307"/>
      <c r="H54" s="308"/>
      <c r="I54" s="384"/>
      <c r="J54" s="384"/>
      <c r="K54" s="384"/>
      <c r="L54" s="307"/>
      <c r="M54" s="308"/>
      <c r="N54" s="384"/>
      <c r="O54" s="384"/>
      <c r="P54" s="384"/>
      <c r="Q54" s="414"/>
    </row>
    <row r="55" spans="1:17" ht="18" customHeight="1">
      <c r="A55" s="144">
        <v>35</v>
      </c>
      <c r="B55" s="145" t="s">
        <v>171</v>
      </c>
      <c r="C55" s="146">
        <v>4865093</v>
      </c>
      <c r="D55" s="150" t="s">
        <v>12</v>
      </c>
      <c r="E55" s="236" t="s">
        <v>314</v>
      </c>
      <c r="F55" s="151">
        <v>100</v>
      </c>
      <c r="G55" s="307">
        <v>102647</v>
      </c>
      <c r="H55" s="308">
        <v>102649</v>
      </c>
      <c r="I55" s="384">
        <f>G55-H55</f>
        <v>-2</v>
      </c>
      <c r="J55" s="384">
        <f>$F55*I55</f>
        <v>-200</v>
      </c>
      <c r="K55" s="384">
        <f>J55/1000000</f>
        <v>-0.0002</v>
      </c>
      <c r="L55" s="307">
        <v>75962</v>
      </c>
      <c r="M55" s="308">
        <v>75960</v>
      </c>
      <c r="N55" s="384">
        <f>L55-M55</f>
        <v>2</v>
      </c>
      <c r="O55" s="384">
        <f>$F55*N55</f>
        <v>200</v>
      </c>
      <c r="P55" s="384">
        <f>O55/1000000</f>
        <v>0.0002</v>
      </c>
      <c r="Q55" s="414"/>
    </row>
    <row r="56" spans="1:17" ht="19.5" customHeight="1">
      <c r="A56" s="144">
        <v>36</v>
      </c>
      <c r="B56" s="148" t="s">
        <v>172</v>
      </c>
      <c r="C56" s="146">
        <v>4902544</v>
      </c>
      <c r="D56" s="150" t="s">
        <v>12</v>
      </c>
      <c r="E56" s="236" t="s">
        <v>314</v>
      </c>
      <c r="F56" s="151">
        <v>100</v>
      </c>
      <c r="G56" s="307">
        <v>4524</v>
      </c>
      <c r="H56" s="308">
        <v>4717</v>
      </c>
      <c r="I56" s="384">
        <f>G56-H56</f>
        <v>-193</v>
      </c>
      <c r="J56" s="384">
        <f>$F56*I56</f>
        <v>-19300</v>
      </c>
      <c r="K56" s="384">
        <f>J56/1000000</f>
        <v>-0.0193</v>
      </c>
      <c r="L56" s="307">
        <v>1374</v>
      </c>
      <c r="M56" s="308">
        <v>1376</v>
      </c>
      <c r="N56" s="384">
        <f>L56-M56</f>
        <v>-2</v>
      </c>
      <c r="O56" s="384">
        <f>$F56*N56</f>
        <v>-200</v>
      </c>
      <c r="P56" s="384">
        <f>O56/1000000</f>
        <v>-0.0002</v>
      </c>
      <c r="Q56" s="414"/>
    </row>
    <row r="57" spans="1:17" ht="22.5" customHeight="1">
      <c r="A57" s="144">
        <v>37</v>
      </c>
      <c r="B57" s="154" t="s">
        <v>193</v>
      </c>
      <c r="C57" s="146">
        <v>5269199</v>
      </c>
      <c r="D57" s="150" t="s">
        <v>12</v>
      </c>
      <c r="E57" s="236" t="s">
        <v>314</v>
      </c>
      <c r="F57" s="151">
        <v>100</v>
      </c>
      <c r="G57" s="307">
        <v>6987</v>
      </c>
      <c r="H57" s="308">
        <v>8618</v>
      </c>
      <c r="I57" s="387">
        <f>G57-H57</f>
        <v>-1631</v>
      </c>
      <c r="J57" s="387">
        <f>$F57*I57</f>
        <v>-163100</v>
      </c>
      <c r="K57" s="387">
        <f>J57/1000000</f>
        <v>-0.1631</v>
      </c>
      <c r="L57" s="307">
        <v>70815</v>
      </c>
      <c r="M57" s="308">
        <v>70815</v>
      </c>
      <c r="N57" s="387">
        <f>L57-M57</f>
        <v>0</v>
      </c>
      <c r="O57" s="387">
        <f>$F57*N57</f>
        <v>0</v>
      </c>
      <c r="P57" s="387">
        <f>O57/1000000</f>
        <v>0</v>
      </c>
      <c r="Q57" s="552"/>
    </row>
    <row r="58" spans="1:17" ht="19.5" customHeight="1">
      <c r="A58" s="144"/>
      <c r="B58" s="152" t="s">
        <v>164</v>
      </c>
      <c r="C58" s="146"/>
      <c r="D58" s="150"/>
      <c r="E58" s="147"/>
      <c r="F58" s="151"/>
      <c r="G58" s="307"/>
      <c r="H58" s="308"/>
      <c r="I58" s="384"/>
      <c r="J58" s="384"/>
      <c r="K58" s="384"/>
      <c r="L58" s="307"/>
      <c r="M58" s="308"/>
      <c r="N58" s="384"/>
      <c r="O58" s="384"/>
      <c r="P58" s="384"/>
      <c r="Q58" s="414"/>
    </row>
    <row r="59" spans="1:17" s="87" customFormat="1" ht="13.5" thickBot="1">
      <c r="A59" s="155">
        <v>38</v>
      </c>
      <c r="B59" s="408" t="s">
        <v>165</v>
      </c>
      <c r="C59" s="157">
        <v>4865151</v>
      </c>
      <c r="D59" s="696" t="s">
        <v>12</v>
      </c>
      <c r="E59" s="156" t="s">
        <v>314</v>
      </c>
      <c r="F59" s="163">
        <v>500</v>
      </c>
      <c r="G59" s="772">
        <v>21239</v>
      </c>
      <c r="H59" s="773">
        <v>21257</v>
      </c>
      <c r="I59" s="163">
        <f>G59-H59</f>
        <v>-18</v>
      </c>
      <c r="J59" s="163">
        <f>$F59*I59</f>
        <v>-9000</v>
      </c>
      <c r="K59" s="163">
        <f>J59/1000000</f>
        <v>-0.009</v>
      </c>
      <c r="L59" s="772">
        <v>4880</v>
      </c>
      <c r="M59" s="773">
        <v>4880</v>
      </c>
      <c r="N59" s="163">
        <f>L59-M59</f>
        <v>0</v>
      </c>
      <c r="O59" s="163">
        <f>$F59*N59</f>
        <v>0</v>
      </c>
      <c r="P59" s="163">
        <f>O59/1000000</f>
        <v>0</v>
      </c>
      <c r="Q59" s="697"/>
    </row>
    <row r="60" spans="1:23" s="443" customFormat="1" ht="15.75" customHeight="1" thickBot="1" thickTop="1">
      <c r="A60" s="155"/>
      <c r="B60" s="408"/>
      <c r="C60" s="445"/>
      <c r="D60" s="445"/>
      <c r="E60" s="445"/>
      <c r="F60" s="445"/>
      <c r="G60" s="445"/>
      <c r="H60" s="445"/>
      <c r="I60" s="445"/>
      <c r="J60" s="445"/>
      <c r="K60" s="445"/>
      <c r="L60" s="445"/>
      <c r="M60" s="445"/>
      <c r="N60" s="445"/>
      <c r="O60" s="445"/>
      <c r="P60" s="445"/>
      <c r="Q60" s="445"/>
      <c r="R60" s="238"/>
      <c r="S60" s="238"/>
      <c r="T60" s="238"/>
      <c r="U60" s="445"/>
      <c r="V60" s="445"/>
      <c r="W60" s="445"/>
    </row>
    <row r="61" spans="1:20" ht="15.75" customHeight="1" thickTop="1">
      <c r="A61" s="459"/>
      <c r="B61" s="459"/>
      <c r="C61" s="459"/>
      <c r="D61" s="459"/>
      <c r="E61" s="459"/>
      <c r="F61" s="459"/>
      <c r="G61" s="459"/>
      <c r="H61" s="459"/>
      <c r="I61" s="459"/>
      <c r="J61" s="459"/>
      <c r="K61" s="459"/>
      <c r="L61" s="459"/>
      <c r="M61" s="459"/>
      <c r="N61" s="459"/>
      <c r="O61" s="459"/>
      <c r="P61" s="459"/>
      <c r="Q61" s="87"/>
      <c r="R61" s="87"/>
      <c r="S61" s="87"/>
      <c r="T61" s="87"/>
    </row>
    <row r="62" spans="1:20" ht="24" thickBot="1">
      <c r="A62" s="361" t="s">
        <v>332</v>
      </c>
      <c r="G62" s="443"/>
      <c r="H62" s="443"/>
      <c r="I62" s="44" t="s">
        <v>363</v>
      </c>
      <c r="J62" s="443"/>
      <c r="K62" s="443"/>
      <c r="L62" s="443"/>
      <c r="M62" s="443"/>
      <c r="N62" s="44" t="s">
        <v>364</v>
      </c>
      <c r="O62" s="443"/>
      <c r="P62" s="443"/>
      <c r="R62" s="87"/>
      <c r="S62" s="87"/>
      <c r="T62" s="87"/>
    </row>
    <row r="63" spans="1:20" ht="39.75" thickBot="1" thickTop="1">
      <c r="A63" s="460" t="s">
        <v>8</v>
      </c>
      <c r="B63" s="461" t="s">
        <v>9</v>
      </c>
      <c r="C63" s="462" t="s">
        <v>1</v>
      </c>
      <c r="D63" s="462" t="s">
        <v>2</v>
      </c>
      <c r="E63" s="462" t="s">
        <v>3</v>
      </c>
      <c r="F63" s="462" t="s">
        <v>10</v>
      </c>
      <c r="G63" s="460" t="str">
        <f>G5</f>
        <v>FINAL READING 31/03/2021</v>
      </c>
      <c r="H63" s="462" t="str">
        <f>H5</f>
        <v>INTIAL READING 01/03/2021</v>
      </c>
      <c r="I63" s="462" t="s">
        <v>4</v>
      </c>
      <c r="J63" s="462" t="s">
        <v>5</v>
      </c>
      <c r="K63" s="462" t="s">
        <v>6</v>
      </c>
      <c r="L63" s="460" t="str">
        <f>G63</f>
        <v>FINAL READING 31/03/2021</v>
      </c>
      <c r="M63" s="462" t="str">
        <f>H63</f>
        <v>INTIAL READING 01/03/2021</v>
      </c>
      <c r="N63" s="462" t="s">
        <v>4</v>
      </c>
      <c r="O63" s="462" t="s">
        <v>5</v>
      </c>
      <c r="P63" s="462" t="s">
        <v>6</v>
      </c>
      <c r="Q63" s="463" t="s">
        <v>282</v>
      </c>
      <c r="R63" s="87"/>
      <c r="S63" s="87"/>
      <c r="T63" s="87"/>
    </row>
    <row r="64" spans="1:20" ht="15.75" customHeight="1" thickTop="1">
      <c r="A64" s="464"/>
      <c r="B64" s="407" t="s">
        <v>358</v>
      </c>
      <c r="C64" s="465"/>
      <c r="D64" s="465"/>
      <c r="E64" s="465"/>
      <c r="F64" s="466"/>
      <c r="G64" s="465"/>
      <c r="H64" s="465"/>
      <c r="I64" s="465"/>
      <c r="J64" s="465"/>
      <c r="K64" s="466"/>
      <c r="L64" s="465"/>
      <c r="M64" s="465"/>
      <c r="N64" s="465"/>
      <c r="O64" s="465"/>
      <c r="P64" s="465"/>
      <c r="Q64" s="467"/>
      <c r="R64" s="87"/>
      <c r="S64" s="87"/>
      <c r="T64" s="87"/>
    </row>
    <row r="65" spans="1:20" ht="15.75" customHeight="1">
      <c r="A65" s="144">
        <v>1</v>
      </c>
      <c r="B65" s="145" t="s">
        <v>404</v>
      </c>
      <c r="C65" s="146">
        <v>5295127</v>
      </c>
      <c r="D65" s="314" t="s">
        <v>12</v>
      </c>
      <c r="E65" s="295" t="s">
        <v>314</v>
      </c>
      <c r="F65" s="151">
        <v>-100</v>
      </c>
      <c r="G65" s="793">
        <v>468811</v>
      </c>
      <c r="H65" s="794">
        <v>468686</v>
      </c>
      <c r="I65" s="794">
        <f>G65-H65</f>
        <v>125</v>
      </c>
      <c r="J65" s="794">
        <f>$F65*I65</f>
        <v>-12500</v>
      </c>
      <c r="K65" s="794">
        <f>J65/1000000</f>
        <v>-0.0125</v>
      </c>
      <c r="L65" s="307">
        <v>86246</v>
      </c>
      <c r="M65" s="308">
        <v>86245</v>
      </c>
      <c r="N65" s="254">
        <f>L65-M65</f>
        <v>1</v>
      </c>
      <c r="O65" s="254">
        <f>$F65*N65</f>
        <v>-100</v>
      </c>
      <c r="P65" s="254">
        <f>O65/1000000</f>
        <v>-0.0001</v>
      </c>
      <c r="Q65" s="425"/>
      <c r="R65" s="87"/>
      <c r="S65" s="87"/>
      <c r="T65" s="87"/>
    </row>
    <row r="66" spans="1:20" ht="15.75" customHeight="1">
      <c r="A66" s="144"/>
      <c r="B66" s="145"/>
      <c r="C66" s="146"/>
      <c r="D66" s="314"/>
      <c r="E66" s="295"/>
      <c r="F66" s="151">
        <v>-100</v>
      </c>
      <c r="G66" s="793">
        <v>468252</v>
      </c>
      <c r="H66" s="794">
        <v>467629</v>
      </c>
      <c r="I66" s="794">
        <f>G66-H66</f>
        <v>623</v>
      </c>
      <c r="J66" s="794">
        <f>$F66*I66</f>
        <v>-62300</v>
      </c>
      <c r="K66" s="794">
        <f>J66/1000000</f>
        <v>-0.0623</v>
      </c>
      <c r="L66" s="307"/>
      <c r="M66" s="308"/>
      <c r="N66" s="254"/>
      <c r="O66" s="254"/>
      <c r="P66" s="254"/>
      <c r="Q66" s="425"/>
      <c r="R66" s="87"/>
      <c r="S66" s="87"/>
      <c r="T66" s="87"/>
    </row>
    <row r="67" spans="1:20" ht="15.75" customHeight="1">
      <c r="A67" s="144"/>
      <c r="B67" s="145"/>
      <c r="C67" s="146"/>
      <c r="D67" s="314"/>
      <c r="E67" s="295"/>
      <c r="F67" s="151">
        <v>-100</v>
      </c>
      <c r="G67" s="793">
        <v>467288</v>
      </c>
      <c r="H67" s="794">
        <v>465601</v>
      </c>
      <c r="I67" s="794">
        <f>G67-H67</f>
        <v>1687</v>
      </c>
      <c r="J67" s="794">
        <f>$F67*I67</f>
        <v>-168700</v>
      </c>
      <c r="K67" s="794">
        <f>J67/1000000</f>
        <v>-0.1687</v>
      </c>
      <c r="L67" s="307"/>
      <c r="M67" s="308"/>
      <c r="N67" s="254"/>
      <c r="O67" s="254"/>
      <c r="P67" s="254"/>
      <c r="Q67" s="425"/>
      <c r="R67" s="87"/>
      <c r="S67" s="87"/>
      <c r="T67" s="87"/>
    </row>
    <row r="68" spans="1:20" ht="15.75" customHeight="1">
      <c r="A68" s="144"/>
      <c r="B68" s="145"/>
      <c r="C68" s="146"/>
      <c r="D68" s="314"/>
      <c r="E68" s="295"/>
      <c r="F68" s="151">
        <v>-100</v>
      </c>
      <c r="G68" s="793">
        <v>457831</v>
      </c>
      <c r="H68" s="794">
        <v>455682</v>
      </c>
      <c r="I68" s="794">
        <f>G68-H68</f>
        <v>2149</v>
      </c>
      <c r="J68" s="794">
        <f>$F68*I68</f>
        <v>-214900</v>
      </c>
      <c r="K68" s="794">
        <f>J68/1000000</f>
        <v>-0.2149</v>
      </c>
      <c r="L68" s="307"/>
      <c r="M68" s="308"/>
      <c r="N68" s="254"/>
      <c r="O68" s="254"/>
      <c r="P68" s="254"/>
      <c r="Q68" s="425"/>
      <c r="R68" s="87"/>
      <c r="S68" s="87"/>
      <c r="T68" s="87"/>
    </row>
    <row r="69" spans="1:20" ht="15.75" customHeight="1">
      <c r="A69" s="144"/>
      <c r="B69" s="145"/>
      <c r="C69" s="146"/>
      <c r="D69" s="314"/>
      <c r="E69" s="295"/>
      <c r="F69" s="151"/>
      <c r="G69" s="793"/>
      <c r="H69" s="794"/>
      <c r="I69" s="794"/>
      <c r="J69" s="794"/>
      <c r="K69" s="794">
        <v>0.0849</v>
      </c>
      <c r="L69" s="307"/>
      <c r="M69" s="308"/>
      <c r="N69" s="254"/>
      <c r="O69" s="254"/>
      <c r="P69" s="254"/>
      <c r="Q69" s="425" t="s">
        <v>469</v>
      </c>
      <c r="R69" s="87"/>
      <c r="S69" s="87"/>
      <c r="T69" s="87"/>
    </row>
    <row r="70" spans="1:20" ht="15.75" customHeight="1">
      <c r="A70" s="144">
        <v>2</v>
      </c>
      <c r="B70" s="145" t="s">
        <v>407</v>
      </c>
      <c r="C70" s="146">
        <v>5128400</v>
      </c>
      <c r="D70" s="314" t="s">
        <v>12</v>
      </c>
      <c r="E70" s="295" t="s">
        <v>314</v>
      </c>
      <c r="F70" s="151">
        <v>-1000</v>
      </c>
      <c r="G70" s="307">
        <v>2628</v>
      </c>
      <c r="H70" s="308">
        <v>2807</v>
      </c>
      <c r="I70" s="254">
        <f>G70-H70</f>
        <v>-179</v>
      </c>
      <c r="J70" s="254">
        <f>$F70*I70</f>
        <v>179000</v>
      </c>
      <c r="K70" s="254">
        <f>J70/1000000</f>
        <v>0.179</v>
      </c>
      <c r="L70" s="307">
        <v>1880</v>
      </c>
      <c r="M70" s="308">
        <v>1880</v>
      </c>
      <c r="N70" s="254">
        <f>L70-M70</f>
        <v>0</v>
      </c>
      <c r="O70" s="254">
        <f>$F70*N70</f>
        <v>0</v>
      </c>
      <c r="P70" s="254">
        <f>O70/1000000</f>
        <v>0</v>
      </c>
      <c r="Q70" s="425"/>
      <c r="R70" s="87"/>
      <c r="S70" s="87"/>
      <c r="T70" s="87"/>
    </row>
    <row r="71" spans="1:20" ht="15.75" customHeight="1">
      <c r="A71" s="468"/>
      <c r="B71" s="285" t="s">
        <v>329</v>
      </c>
      <c r="C71" s="302"/>
      <c r="D71" s="314"/>
      <c r="E71" s="295"/>
      <c r="F71" s="151"/>
      <c r="G71" s="307"/>
      <c r="H71" s="308"/>
      <c r="I71" s="148"/>
      <c r="J71" s="148"/>
      <c r="K71" s="148"/>
      <c r="L71" s="307"/>
      <c r="M71" s="308"/>
      <c r="N71" s="148"/>
      <c r="O71" s="148"/>
      <c r="P71" s="148"/>
      <c r="Q71" s="425"/>
      <c r="R71" s="87"/>
      <c r="S71" s="87"/>
      <c r="T71" s="87"/>
    </row>
    <row r="72" spans="1:20" ht="15.75" customHeight="1">
      <c r="A72" s="144">
        <v>3</v>
      </c>
      <c r="B72" s="145" t="s">
        <v>330</v>
      </c>
      <c r="C72" s="146">
        <v>4902555</v>
      </c>
      <c r="D72" s="314" t="s">
        <v>12</v>
      </c>
      <c r="E72" s="295" t="s">
        <v>314</v>
      </c>
      <c r="F72" s="151">
        <v>-75</v>
      </c>
      <c r="G72" s="307">
        <v>10810</v>
      </c>
      <c r="H72" s="308">
        <v>10810</v>
      </c>
      <c r="I72" s="254">
        <f>G72-H72</f>
        <v>0</v>
      </c>
      <c r="J72" s="254">
        <f>$F72*I72</f>
        <v>0</v>
      </c>
      <c r="K72" s="254">
        <f>J72/1000000</f>
        <v>0</v>
      </c>
      <c r="L72" s="307">
        <v>23588</v>
      </c>
      <c r="M72" s="308">
        <v>23613</v>
      </c>
      <c r="N72" s="254">
        <f>L72-M72</f>
        <v>-25</v>
      </c>
      <c r="O72" s="254">
        <f>$F72*N72</f>
        <v>1875</v>
      </c>
      <c r="P72" s="254">
        <f>O72/1000000</f>
        <v>0.001875</v>
      </c>
      <c r="Q72" s="425"/>
      <c r="R72" s="87"/>
      <c r="S72" s="87"/>
      <c r="T72" s="87"/>
    </row>
    <row r="73" spans="1:23" s="443" customFormat="1" ht="15.75" customHeight="1" thickBot="1">
      <c r="A73" s="155">
        <v>4</v>
      </c>
      <c r="B73" s="408" t="s">
        <v>331</v>
      </c>
      <c r="C73" s="157">
        <v>4902581</v>
      </c>
      <c r="D73" s="696" t="s">
        <v>12</v>
      </c>
      <c r="E73" s="158" t="s">
        <v>314</v>
      </c>
      <c r="F73" s="163">
        <v>-100</v>
      </c>
      <c r="G73" s="774">
        <v>5310</v>
      </c>
      <c r="H73" s="775">
        <v>5310</v>
      </c>
      <c r="I73" s="776">
        <f>G73-H73</f>
        <v>0</v>
      </c>
      <c r="J73" s="776">
        <f>$F73*I73</f>
        <v>0</v>
      </c>
      <c r="K73" s="776">
        <f>J73/1000000</f>
        <v>0</v>
      </c>
      <c r="L73" s="774">
        <v>16932</v>
      </c>
      <c r="M73" s="775">
        <v>16815</v>
      </c>
      <c r="N73" s="776">
        <f>L73-M73</f>
        <v>117</v>
      </c>
      <c r="O73" s="776">
        <f>$F73*N73</f>
        <v>-11700</v>
      </c>
      <c r="P73" s="776">
        <f>O73/1000000</f>
        <v>-0.0117</v>
      </c>
      <c r="Q73" s="697"/>
      <c r="R73" s="238"/>
      <c r="S73" s="238"/>
      <c r="T73" s="238"/>
      <c r="U73" s="445"/>
      <c r="V73" s="445"/>
      <c r="W73" s="445"/>
    </row>
    <row r="74" spans="1:20" ht="15.75" customHeight="1" thickTop="1">
      <c r="A74" s="459"/>
      <c r="B74" s="459"/>
      <c r="C74" s="459"/>
      <c r="D74" s="459"/>
      <c r="E74" s="459"/>
      <c r="F74" s="459"/>
      <c r="G74" s="459"/>
      <c r="H74" s="459"/>
      <c r="I74" s="459"/>
      <c r="J74" s="459"/>
      <c r="K74" s="459"/>
      <c r="L74" s="459"/>
      <c r="M74" s="459"/>
      <c r="N74" s="459"/>
      <c r="O74" s="459"/>
      <c r="P74" s="459"/>
      <c r="Q74" s="87"/>
      <c r="R74" s="87"/>
      <c r="S74" s="87"/>
      <c r="T74" s="87"/>
    </row>
    <row r="75" spans="1:20" ht="15.75" customHeight="1">
      <c r="A75" s="459"/>
      <c r="B75" s="459"/>
      <c r="C75" s="459"/>
      <c r="D75" s="459"/>
      <c r="E75" s="459"/>
      <c r="F75" s="459"/>
      <c r="G75" s="459"/>
      <c r="H75" s="459"/>
      <c r="I75" s="459"/>
      <c r="J75" s="459"/>
      <c r="K75" s="459"/>
      <c r="L75" s="459"/>
      <c r="M75" s="459"/>
      <c r="N75" s="459"/>
      <c r="O75" s="459"/>
      <c r="P75" s="459"/>
      <c r="Q75" s="87"/>
      <c r="R75" s="87"/>
      <c r="S75" s="87"/>
      <c r="T75" s="87"/>
    </row>
    <row r="76" spans="1:16" ht="25.5" customHeight="1">
      <c r="A76" s="161" t="s">
        <v>311</v>
      </c>
      <c r="B76" s="450"/>
      <c r="C76" s="74"/>
      <c r="D76" s="450"/>
      <c r="E76" s="450"/>
      <c r="F76" s="450"/>
      <c r="G76" s="450"/>
      <c r="H76" s="450"/>
      <c r="I76" s="450"/>
      <c r="J76" s="450"/>
      <c r="K76" s="553">
        <f>SUM(K9:K60)+SUM(K65:K75)-K32</f>
        <v>-4.696822609999998</v>
      </c>
      <c r="L76" s="554"/>
      <c r="M76" s="554"/>
      <c r="N76" s="554"/>
      <c r="O76" s="554"/>
      <c r="P76" s="553">
        <f>SUM(P9:P60)+SUM(P65:P75)-P32</f>
        <v>-0.16273499999999996</v>
      </c>
    </row>
    <row r="77" spans="1:16" ht="12.75">
      <c r="A77" s="450"/>
      <c r="B77" s="450"/>
      <c r="C77" s="450"/>
      <c r="D77" s="450"/>
      <c r="E77" s="450"/>
      <c r="F77" s="450"/>
      <c r="G77" s="450"/>
      <c r="H77" s="450"/>
      <c r="I77" s="450"/>
      <c r="J77" s="450"/>
      <c r="K77" s="450"/>
      <c r="L77" s="450"/>
      <c r="M77" s="450"/>
      <c r="N77" s="450"/>
      <c r="O77" s="450"/>
      <c r="P77" s="450"/>
    </row>
    <row r="78" spans="1:16" ht="9.75" customHeight="1">
      <c r="A78" s="450"/>
      <c r="B78" s="450"/>
      <c r="C78" s="450"/>
      <c r="D78" s="450"/>
      <c r="E78" s="450"/>
      <c r="F78" s="450"/>
      <c r="G78" s="450"/>
      <c r="H78" s="450"/>
      <c r="I78" s="450"/>
      <c r="J78" s="450"/>
      <c r="K78" s="450"/>
      <c r="L78" s="450"/>
      <c r="M78" s="450"/>
      <c r="N78" s="450"/>
      <c r="O78" s="450"/>
      <c r="P78" s="450"/>
    </row>
    <row r="79" spans="1:16" ht="12.75" hidden="1">
      <c r="A79" s="450"/>
      <c r="B79" s="450"/>
      <c r="C79" s="450"/>
      <c r="D79" s="450"/>
      <c r="E79" s="450"/>
      <c r="F79" s="450"/>
      <c r="G79" s="450"/>
      <c r="H79" s="450"/>
      <c r="I79" s="450"/>
      <c r="J79" s="450"/>
      <c r="K79" s="450"/>
      <c r="L79" s="450"/>
      <c r="M79" s="450"/>
      <c r="N79" s="450"/>
      <c r="O79" s="450"/>
      <c r="P79" s="450"/>
    </row>
    <row r="80" spans="1:16" ht="23.25" customHeight="1" thickBot="1">
      <c r="A80" s="450"/>
      <c r="B80" s="450"/>
      <c r="C80" s="555"/>
      <c r="D80" s="450"/>
      <c r="E80" s="450"/>
      <c r="F80" s="450"/>
      <c r="G80" s="450"/>
      <c r="H80" s="450"/>
      <c r="I80" s="450"/>
      <c r="J80" s="556"/>
      <c r="K80" s="502" t="s">
        <v>312</v>
      </c>
      <c r="L80" s="450"/>
      <c r="M80" s="450"/>
      <c r="N80" s="450"/>
      <c r="O80" s="450"/>
      <c r="P80" s="502" t="s">
        <v>313</v>
      </c>
    </row>
    <row r="81" spans="1:17" ht="20.25">
      <c r="A81" s="557"/>
      <c r="B81" s="558"/>
      <c r="C81" s="161"/>
      <c r="D81" s="490"/>
      <c r="E81" s="490"/>
      <c r="F81" s="490"/>
      <c r="G81" s="490"/>
      <c r="H81" s="490"/>
      <c r="I81" s="490"/>
      <c r="J81" s="559"/>
      <c r="K81" s="558"/>
      <c r="L81" s="558"/>
      <c r="M81" s="558"/>
      <c r="N81" s="558"/>
      <c r="O81" s="558"/>
      <c r="P81" s="558"/>
      <c r="Q81" s="491"/>
    </row>
    <row r="82" spans="1:17" ht="20.25">
      <c r="A82" s="225"/>
      <c r="B82" s="161" t="s">
        <v>309</v>
      </c>
      <c r="C82" s="161"/>
      <c r="D82" s="560"/>
      <c r="E82" s="560"/>
      <c r="F82" s="560"/>
      <c r="G82" s="560"/>
      <c r="H82" s="560"/>
      <c r="I82" s="560"/>
      <c r="J82" s="560"/>
      <c r="K82" s="561">
        <f>K76</f>
        <v>-4.696822609999998</v>
      </c>
      <c r="L82" s="562"/>
      <c r="M82" s="562"/>
      <c r="N82" s="562"/>
      <c r="O82" s="562"/>
      <c r="P82" s="561">
        <f>P76</f>
        <v>-0.16273499999999996</v>
      </c>
      <c r="Q82" s="492"/>
    </row>
    <row r="83" spans="1:17" ht="20.25">
      <c r="A83" s="225"/>
      <c r="B83" s="161"/>
      <c r="C83" s="161"/>
      <c r="D83" s="560"/>
      <c r="E83" s="560"/>
      <c r="F83" s="560"/>
      <c r="G83" s="560"/>
      <c r="H83" s="560"/>
      <c r="I83" s="563"/>
      <c r="J83" s="55"/>
      <c r="K83" s="548"/>
      <c r="L83" s="548"/>
      <c r="M83" s="548"/>
      <c r="N83" s="548"/>
      <c r="O83" s="548"/>
      <c r="P83" s="548"/>
      <c r="Q83" s="492"/>
    </row>
    <row r="84" spans="1:17" ht="20.25">
      <c r="A84" s="225"/>
      <c r="B84" s="161" t="s">
        <v>302</v>
      </c>
      <c r="C84" s="161"/>
      <c r="D84" s="560"/>
      <c r="E84" s="560"/>
      <c r="F84" s="560"/>
      <c r="G84" s="560"/>
      <c r="H84" s="560"/>
      <c r="I84" s="560"/>
      <c r="J84" s="560"/>
      <c r="K84" s="561">
        <f>'STEPPED UP GENCO'!K45</f>
        <v>-0.7881764200127997</v>
      </c>
      <c r="L84" s="561"/>
      <c r="M84" s="561"/>
      <c r="N84" s="561"/>
      <c r="O84" s="561"/>
      <c r="P84" s="561">
        <f>'STEPPED UP GENCO'!P45</f>
        <v>-0.00114448</v>
      </c>
      <c r="Q84" s="492"/>
    </row>
    <row r="85" spans="1:17" ht="20.25">
      <c r="A85" s="225"/>
      <c r="B85" s="161"/>
      <c r="C85" s="161"/>
      <c r="D85" s="564"/>
      <c r="E85" s="564"/>
      <c r="F85" s="564"/>
      <c r="G85" s="564"/>
      <c r="H85" s="564"/>
      <c r="I85" s="565"/>
      <c r="J85" s="566"/>
      <c r="K85" s="443"/>
      <c r="L85" s="443"/>
      <c r="M85" s="443"/>
      <c r="N85" s="443"/>
      <c r="O85" s="443"/>
      <c r="P85" s="443"/>
      <c r="Q85" s="492"/>
    </row>
    <row r="86" spans="1:17" ht="20.25">
      <c r="A86" s="225"/>
      <c r="B86" s="161" t="s">
        <v>310</v>
      </c>
      <c r="C86" s="161"/>
      <c r="D86" s="443"/>
      <c r="E86" s="443"/>
      <c r="F86" s="443"/>
      <c r="G86" s="443"/>
      <c r="H86" s="443"/>
      <c r="I86" s="443"/>
      <c r="J86" s="443"/>
      <c r="K86" s="267">
        <f>SUM(K82:K85)</f>
        <v>-5.484999030012798</v>
      </c>
      <c r="L86" s="443"/>
      <c r="M86" s="443"/>
      <c r="N86" s="443"/>
      <c r="O86" s="443"/>
      <c r="P86" s="567">
        <f>SUM(P82:P85)</f>
        <v>-0.16387947999999997</v>
      </c>
      <c r="Q86" s="492"/>
    </row>
    <row r="87" spans="1:17" ht="20.25">
      <c r="A87" s="516"/>
      <c r="B87" s="443"/>
      <c r="C87" s="161"/>
      <c r="D87" s="443"/>
      <c r="E87" s="443"/>
      <c r="F87" s="443"/>
      <c r="G87" s="443"/>
      <c r="H87" s="443"/>
      <c r="I87" s="443"/>
      <c r="J87" s="443"/>
      <c r="K87" s="443"/>
      <c r="L87" s="443"/>
      <c r="M87" s="443"/>
      <c r="N87" s="443"/>
      <c r="O87" s="443"/>
      <c r="P87" s="443"/>
      <c r="Q87" s="492"/>
    </row>
    <row r="88" spans="1:17" ht="13.5" thickBot="1">
      <c r="A88" s="517"/>
      <c r="B88" s="493"/>
      <c r="C88" s="493"/>
      <c r="D88" s="493"/>
      <c r="E88" s="493"/>
      <c r="F88" s="493"/>
      <c r="G88" s="493"/>
      <c r="H88" s="493"/>
      <c r="I88" s="493"/>
      <c r="J88" s="493"/>
      <c r="K88" s="493"/>
      <c r="L88" s="493"/>
      <c r="M88" s="493"/>
      <c r="N88" s="493"/>
      <c r="O88" s="493"/>
      <c r="P88" s="493"/>
      <c r="Q88" s="494"/>
    </row>
  </sheetData>
  <sheetProtection/>
  <printOptions horizontalCentered="1"/>
  <pageMargins left="0.25" right="0.25" top="0.58" bottom="0.25" header="0.511811023622047" footer="0.511811023622047"/>
  <pageSetup horizontalDpi="600" verticalDpi="600" orientation="landscape" paperSize="9" scale="65" r:id="rId1"/>
  <rowBreaks count="1" manualBreakCount="1">
    <brk id="4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Q55"/>
  <sheetViews>
    <sheetView view="pageBreakPreview" zoomScale="70" zoomScaleNormal="70" zoomScaleSheetLayoutView="70" zoomScalePageLayoutView="0" workbookViewId="0" topLeftCell="A1">
      <selection activeCell="A24" sqref="A24:IV24"/>
    </sheetView>
  </sheetViews>
  <sheetFormatPr defaultColWidth="9.140625" defaultRowHeight="12.75"/>
  <cols>
    <col min="1" max="1" width="4.7109375" style="410" customWidth="1"/>
    <col min="2" max="2" width="26.7109375" style="410" customWidth="1"/>
    <col min="3" max="3" width="18.57421875" style="410" customWidth="1"/>
    <col min="4" max="4" width="12.8515625" style="410" customWidth="1"/>
    <col min="5" max="5" width="22.140625" style="410" customWidth="1"/>
    <col min="6" max="6" width="14.421875" style="410" customWidth="1"/>
    <col min="7" max="7" width="15.57421875" style="410" customWidth="1"/>
    <col min="8" max="8" width="15.28125" style="410" customWidth="1"/>
    <col min="9" max="9" width="15.00390625" style="410" customWidth="1"/>
    <col min="10" max="10" width="16.7109375" style="410" customWidth="1"/>
    <col min="11" max="11" width="16.57421875" style="410" customWidth="1"/>
    <col min="12" max="12" width="17.140625" style="410" customWidth="1"/>
    <col min="13" max="13" width="14.7109375" style="410" customWidth="1"/>
    <col min="14" max="14" width="15.7109375" style="410" customWidth="1"/>
    <col min="15" max="15" width="18.28125" style="410" customWidth="1"/>
    <col min="16" max="16" width="17.140625" style="410" customWidth="1"/>
    <col min="17" max="17" width="22.00390625" style="410" customWidth="1"/>
    <col min="18" max="16384" width="9.140625" style="410" customWidth="1"/>
  </cols>
  <sheetData>
    <row r="1" ht="26.25" customHeight="1">
      <c r="A1" s="1" t="s">
        <v>215</v>
      </c>
    </row>
    <row r="2" spans="1:17" ht="23.25" customHeight="1">
      <c r="A2" s="2" t="s">
        <v>216</v>
      </c>
      <c r="P2" s="568" t="str">
        <f>NDPL!Q1</f>
        <v>MARCH-2021</v>
      </c>
      <c r="Q2" s="568"/>
    </row>
    <row r="3" ht="23.25">
      <c r="A3" s="167" t="s">
        <v>196</v>
      </c>
    </row>
    <row r="4" spans="1:16" ht="24" thickBot="1">
      <c r="A4" s="3"/>
      <c r="G4" s="443"/>
      <c r="H4" s="443"/>
      <c r="I4" s="44" t="s">
        <v>363</v>
      </c>
      <c r="J4" s="443"/>
      <c r="K4" s="443"/>
      <c r="L4" s="443"/>
      <c r="M4" s="443"/>
      <c r="N4" s="44" t="s">
        <v>364</v>
      </c>
      <c r="O4" s="443"/>
      <c r="P4" s="443"/>
    </row>
    <row r="5" spans="1:17" ht="51.75" customHeight="1" thickBot="1" thickTop="1">
      <c r="A5" s="460" t="s">
        <v>8</v>
      </c>
      <c r="B5" s="461" t="s">
        <v>9</v>
      </c>
      <c r="C5" s="462" t="s">
        <v>1</v>
      </c>
      <c r="D5" s="462" t="s">
        <v>2</v>
      </c>
      <c r="E5" s="462" t="s">
        <v>3</v>
      </c>
      <c r="F5" s="462" t="s">
        <v>10</v>
      </c>
      <c r="G5" s="460" t="str">
        <f>NDPL!G5</f>
        <v>FINAL READING 31/03/2021</v>
      </c>
      <c r="H5" s="462" t="str">
        <f>NDPL!H5</f>
        <v>INTIAL READING 01/03/2021</v>
      </c>
      <c r="I5" s="462" t="s">
        <v>4</v>
      </c>
      <c r="J5" s="462" t="s">
        <v>5</v>
      </c>
      <c r="K5" s="462" t="s">
        <v>6</v>
      </c>
      <c r="L5" s="460" t="str">
        <f>NDPL!G5</f>
        <v>FINAL READING 31/03/2021</v>
      </c>
      <c r="M5" s="462" t="str">
        <f>NDPL!H5</f>
        <v>INTIAL READING 01/03/2021</v>
      </c>
      <c r="N5" s="462" t="s">
        <v>4</v>
      </c>
      <c r="O5" s="462" t="s">
        <v>5</v>
      </c>
      <c r="P5" s="462" t="s">
        <v>6</v>
      </c>
      <c r="Q5" s="463" t="s">
        <v>282</v>
      </c>
    </row>
    <row r="6" ht="14.25" thickBot="1" thickTop="1"/>
    <row r="7" spans="1:17" ht="24" customHeight="1" thickTop="1">
      <c r="A7" s="378" t="s">
        <v>210</v>
      </c>
      <c r="B7" s="56"/>
      <c r="C7" s="57"/>
      <c r="D7" s="57"/>
      <c r="E7" s="57"/>
      <c r="F7" s="57"/>
      <c r="G7" s="547"/>
      <c r="H7" s="545"/>
      <c r="I7" s="545"/>
      <c r="J7" s="545"/>
      <c r="K7" s="569"/>
      <c r="L7" s="570"/>
      <c r="M7" s="452"/>
      <c r="N7" s="545"/>
      <c r="O7" s="545"/>
      <c r="P7" s="571"/>
      <c r="Q7" s="479"/>
    </row>
    <row r="8" spans="1:17" ht="24" customHeight="1">
      <c r="A8" s="572" t="s">
        <v>197</v>
      </c>
      <c r="B8" s="84"/>
      <c r="C8" s="84"/>
      <c r="D8" s="84"/>
      <c r="E8" s="84"/>
      <c r="F8" s="84"/>
      <c r="G8" s="98"/>
      <c r="H8" s="548"/>
      <c r="I8" s="363"/>
      <c r="J8" s="363"/>
      <c r="K8" s="573"/>
      <c r="L8" s="364"/>
      <c r="M8" s="363"/>
      <c r="N8" s="363"/>
      <c r="O8" s="363"/>
      <c r="P8" s="574"/>
      <c r="Q8" s="414"/>
    </row>
    <row r="9" spans="1:17" ht="24" customHeight="1">
      <c r="A9" s="575" t="s">
        <v>198</v>
      </c>
      <c r="B9" s="84"/>
      <c r="C9" s="84"/>
      <c r="D9" s="84"/>
      <c r="E9" s="84"/>
      <c r="F9" s="84"/>
      <c r="G9" s="98"/>
      <c r="H9" s="548"/>
      <c r="I9" s="363"/>
      <c r="J9" s="363"/>
      <c r="K9" s="573"/>
      <c r="L9" s="364"/>
      <c r="M9" s="363"/>
      <c r="N9" s="363"/>
      <c r="O9" s="363"/>
      <c r="P9" s="574"/>
      <c r="Q9" s="414"/>
    </row>
    <row r="10" spans="1:17" ht="24" customHeight="1">
      <c r="A10" s="244">
        <v>1</v>
      </c>
      <c r="B10" s="246" t="s">
        <v>212</v>
      </c>
      <c r="C10" s="377">
        <v>5128430</v>
      </c>
      <c r="D10" s="248" t="s">
        <v>12</v>
      </c>
      <c r="E10" s="247" t="s">
        <v>314</v>
      </c>
      <c r="F10" s="248">
        <v>200</v>
      </c>
      <c r="G10" s="307">
        <v>3782</v>
      </c>
      <c r="H10" s="308">
        <v>3782</v>
      </c>
      <c r="I10" s="290">
        <f>G10-H10</f>
        <v>0</v>
      </c>
      <c r="J10" s="290">
        <f>$F10*I10</f>
        <v>0</v>
      </c>
      <c r="K10" s="290">
        <f>J10/1000000</f>
        <v>0</v>
      </c>
      <c r="L10" s="307">
        <v>67869</v>
      </c>
      <c r="M10" s="308">
        <v>66397</v>
      </c>
      <c r="N10" s="290">
        <f>L10-M10</f>
        <v>1472</v>
      </c>
      <c r="O10" s="290">
        <f>$F10*N10</f>
        <v>294400</v>
      </c>
      <c r="P10" s="290">
        <f>O10/1000000</f>
        <v>0.2944</v>
      </c>
      <c r="Q10" s="414"/>
    </row>
    <row r="11" spans="1:17" ht="24" customHeight="1">
      <c r="A11" s="244">
        <v>2</v>
      </c>
      <c r="B11" s="246" t="s">
        <v>213</v>
      </c>
      <c r="C11" s="377">
        <v>4864819</v>
      </c>
      <c r="D11" s="248" t="s">
        <v>12</v>
      </c>
      <c r="E11" s="247" t="s">
        <v>314</v>
      </c>
      <c r="F11" s="248">
        <v>160</v>
      </c>
      <c r="G11" s="307">
        <v>1111</v>
      </c>
      <c r="H11" s="308">
        <v>1111</v>
      </c>
      <c r="I11" s="290">
        <f aca="true" t="shared" si="0" ref="I11:I30">G11-H11</f>
        <v>0</v>
      </c>
      <c r="J11" s="290">
        <f aca="true" t="shared" si="1" ref="J11:J30">$F11*I11</f>
        <v>0</v>
      </c>
      <c r="K11" s="290">
        <f aca="true" t="shared" si="2" ref="K11:K30">J11/1000000</f>
        <v>0</v>
      </c>
      <c r="L11" s="307">
        <v>24671</v>
      </c>
      <c r="M11" s="308">
        <v>23943</v>
      </c>
      <c r="N11" s="290">
        <f aca="true" t="shared" si="3" ref="N11:N30">L11-M11</f>
        <v>728</v>
      </c>
      <c r="O11" s="290">
        <f aca="true" t="shared" si="4" ref="O11:O30">$F11*N11</f>
        <v>116480</v>
      </c>
      <c r="P11" s="290">
        <f aca="true" t="shared" si="5" ref="P11:P30">O11/1000000</f>
        <v>0.11648</v>
      </c>
      <c r="Q11" s="414"/>
    </row>
    <row r="12" spans="1:17" ht="24" customHeight="1">
      <c r="A12" s="244">
        <v>3</v>
      </c>
      <c r="B12" s="246" t="s">
        <v>199</v>
      </c>
      <c r="C12" s="377">
        <v>4864846</v>
      </c>
      <c r="D12" s="248" t="s">
        <v>12</v>
      </c>
      <c r="E12" s="247" t="s">
        <v>314</v>
      </c>
      <c r="F12" s="248">
        <v>1000</v>
      </c>
      <c r="G12" s="307">
        <v>4634</v>
      </c>
      <c r="H12" s="308">
        <v>4634</v>
      </c>
      <c r="I12" s="290">
        <f t="shared" si="0"/>
        <v>0</v>
      </c>
      <c r="J12" s="290">
        <f t="shared" si="1"/>
        <v>0</v>
      </c>
      <c r="K12" s="290">
        <f t="shared" si="2"/>
        <v>0</v>
      </c>
      <c r="L12" s="307">
        <v>58456</v>
      </c>
      <c r="M12" s="308">
        <v>58352</v>
      </c>
      <c r="N12" s="290">
        <f t="shared" si="3"/>
        <v>104</v>
      </c>
      <c r="O12" s="290">
        <f t="shared" si="4"/>
        <v>104000</v>
      </c>
      <c r="P12" s="290">
        <f t="shared" si="5"/>
        <v>0.104</v>
      </c>
      <c r="Q12" s="414"/>
    </row>
    <row r="13" spans="1:17" ht="24" customHeight="1">
      <c r="A13" s="244">
        <v>4</v>
      </c>
      <c r="B13" s="246" t="s">
        <v>200</v>
      </c>
      <c r="C13" s="377">
        <v>4864918</v>
      </c>
      <c r="D13" s="248" t="s">
        <v>12</v>
      </c>
      <c r="E13" s="247" t="s">
        <v>314</v>
      </c>
      <c r="F13" s="248">
        <v>400</v>
      </c>
      <c r="G13" s="307">
        <v>280</v>
      </c>
      <c r="H13" s="308">
        <v>280</v>
      </c>
      <c r="I13" s="290">
        <f t="shared" si="0"/>
        <v>0</v>
      </c>
      <c r="J13" s="290">
        <f t="shared" si="1"/>
        <v>0</v>
      </c>
      <c r="K13" s="290">
        <f t="shared" si="2"/>
        <v>0</v>
      </c>
      <c r="L13" s="307">
        <v>18366</v>
      </c>
      <c r="M13" s="308">
        <v>18402</v>
      </c>
      <c r="N13" s="290">
        <f t="shared" si="3"/>
        <v>-36</v>
      </c>
      <c r="O13" s="290">
        <f t="shared" si="4"/>
        <v>-14400</v>
      </c>
      <c r="P13" s="290">
        <f t="shared" si="5"/>
        <v>-0.0144</v>
      </c>
      <c r="Q13" s="414"/>
    </row>
    <row r="14" spans="1:17" ht="24" customHeight="1">
      <c r="A14" s="244">
        <v>5</v>
      </c>
      <c r="B14" s="246" t="s">
        <v>372</v>
      </c>
      <c r="C14" s="377">
        <v>4864894</v>
      </c>
      <c r="D14" s="248" t="s">
        <v>12</v>
      </c>
      <c r="E14" s="247" t="s">
        <v>314</v>
      </c>
      <c r="F14" s="248">
        <v>800</v>
      </c>
      <c r="G14" s="307">
        <v>999724</v>
      </c>
      <c r="H14" s="308">
        <v>999748</v>
      </c>
      <c r="I14" s="290">
        <f t="shared" si="0"/>
        <v>-24</v>
      </c>
      <c r="J14" s="290">
        <f t="shared" si="1"/>
        <v>-19200</v>
      </c>
      <c r="K14" s="290">
        <f t="shared" si="2"/>
        <v>-0.0192</v>
      </c>
      <c r="L14" s="307">
        <v>662</v>
      </c>
      <c r="M14" s="308">
        <v>683</v>
      </c>
      <c r="N14" s="290">
        <f t="shared" si="3"/>
        <v>-21</v>
      </c>
      <c r="O14" s="290">
        <f t="shared" si="4"/>
        <v>-16800</v>
      </c>
      <c r="P14" s="290">
        <f t="shared" si="5"/>
        <v>-0.0168</v>
      </c>
      <c r="Q14" s="414"/>
    </row>
    <row r="15" spans="1:17" ht="24" customHeight="1">
      <c r="A15" s="244">
        <v>6</v>
      </c>
      <c r="B15" s="246" t="s">
        <v>371</v>
      </c>
      <c r="C15" s="377">
        <v>5128425</v>
      </c>
      <c r="D15" s="248" t="s">
        <v>12</v>
      </c>
      <c r="E15" s="247" t="s">
        <v>314</v>
      </c>
      <c r="F15" s="248">
        <v>400</v>
      </c>
      <c r="G15" s="307">
        <v>1683</v>
      </c>
      <c r="H15" s="308">
        <v>1689</v>
      </c>
      <c r="I15" s="290">
        <f t="shared" si="0"/>
        <v>-6</v>
      </c>
      <c r="J15" s="290">
        <f t="shared" si="1"/>
        <v>-2400</v>
      </c>
      <c r="K15" s="290">
        <f t="shared" si="2"/>
        <v>-0.0024</v>
      </c>
      <c r="L15" s="307">
        <v>5405</v>
      </c>
      <c r="M15" s="308">
        <v>5401</v>
      </c>
      <c r="N15" s="290">
        <f t="shared" si="3"/>
        <v>4</v>
      </c>
      <c r="O15" s="290">
        <f t="shared" si="4"/>
        <v>1600</v>
      </c>
      <c r="P15" s="290">
        <f t="shared" si="5"/>
        <v>0.0016</v>
      </c>
      <c r="Q15" s="414"/>
    </row>
    <row r="16" spans="1:17" ht="24" customHeight="1">
      <c r="A16" s="576" t="s">
        <v>201</v>
      </c>
      <c r="B16" s="246"/>
      <c r="C16" s="377"/>
      <c r="D16" s="248"/>
      <c r="E16" s="246"/>
      <c r="F16" s="248"/>
      <c r="G16" s="307"/>
      <c r="H16" s="308"/>
      <c r="I16" s="290"/>
      <c r="J16" s="290"/>
      <c r="K16" s="290"/>
      <c r="L16" s="307"/>
      <c r="M16" s="308"/>
      <c r="N16" s="290"/>
      <c r="O16" s="290"/>
      <c r="P16" s="290"/>
      <c r="Q16" s="414"/>
    </row>
    <row r="17" spans="1:17" ht="24" customHeight="1">
      <c r="A17" s="244">
        <v>7</v>
      </c>
      <c r="B17" s="246" t="s">
        <v>214</v>
      </c>
      <c r="C17" s="377">
        <v>4864804</v>
      </c>
      <c r="D17" s="248" t="s">
        <v>12</v>
      </c>
      <c r="E17" s="247" t="s">
        <v>314</v>
      </c>
      <c r="F17" s="248">
        <v>200</v>
      </c>
      <c r="G17" s="307">
        <v>994312</v>
      </c>
      <c r="H17" s="308">
        <v>994312</v>
      </c>
      <c r="I17" s="290">
        <f t="shared" si="0"/>
        <v>0</v>
      </c>
      <c r="J17" s="290">
        <f t="shared" si="1"/>
        <v>0</v>
      </c>
      <c r="K17" s="290">
        <f t="shared" si="2"/>
        <v>0</v>
      </c>
      <c r="L17" s="307">
        <v>4403</v>
      </c>
      <c r="M17" s="308">
        <v>4403</v>
      </c>
      <c r="N17" s="290">
        <f t="shared" si="3"/>
        <v>0</v>
      </c>
      <c r="O17" s="290">
        <f t="shared" si="4"/>
        <v>0</v>
      </c>
      <c r="P17" s="290">
        <f t="shared" si="5"/>
        <v>0</v>
      </c>
      <c r="Q17" s="414"/>
    </row>
    <row r="18" spans="1:17" ht="24" customHeight="1">
      <c r="A18" s="244">
        <v>8</v>
      </c>
      <c r="B18" s="246" t="s">
        <v>213</v>
      </c>
      <c r="C18" s="377">
        <v>4864845</v>
      </c>
      <c r="D18" s="248" t="s">
        <v>12</v>
      </c>
      <c r="E18" s="247" t="s">
        <v>314</v>
      </c>
      <c r="F18" s="248">
        <v>1000</v>
      </c>
      <c r="G18" s="307">
        <v>1159</v>
      </c>
      <c r="H18" s="308">
        <v>1188</v>
      </c>
      <c r="I18" s="290">
        <f t="shared" si="0"/>
        <v>-29</v>
      </c>
      <c r="J18" s="290">
        <f t="shared" si="1"/>
        <v>-29000</v>
      </c>
      <c r="K18" s="290">
        <f t="shared" si="2"/>
        <v>-0.029</v>
      </c>
      <c r="L18" s="307">
        <v>999096</v>
      </c>
      <c r="M18" s="308">
        <v>999098</v>
      </c>
      <c r="N18" s="290">
        <f t="shared" si="3"/>
        <v>-2</v>
      </c>
      <c r="O18" s="290">
        <f t="shared" si="4"/>
        <v>-2000</v>
      </c>
      <c r="P18" s="290">
        <f t="shared" si="5"/>
        <v>-0.002</v>
      </c>
      <c r="Q18" s="414"/>
    </row>
    <row r="19" spans="1:17" ht="24" customHeight="1">
      <c r="A19" s="244"/>
      <c r="B19" s="246"/>
      <c r="C19" s="377"/>
      <c r="D19" s="248"/>
      <c r="E19" s="247"/>
      <c r="F19" s="248"/>
      <c r="G19" s="307"/>
      <c r="H19" s="308"/>
      <c r="I19" s="290"/>
      <c r="J19" s="290"/>
      <c r="K19" s="290"/>
      <c r="L19" s="307"/>
      <c r="M19" s="308"/>
      <c r="N19" s="290"/>
      <c r="O19" s="290"/>
      <c r="P19" s="290"/>
      <c r="Q19" s="414"/>
    </row>
    <row r="20" spans="1:17" ht="24" customHeight="1">
      <c r="A20" s="245"/>
      <c r="B20" s="577" t="s">
        <v>209</v>
      </c>
      <c r="C20" s="578"/>
      <c r="D20" s="248"/>
      <c r="E20" s="246"/>
      <c r="F20" s="262"/>
      <c r="G20" s="307"/>
      <c r="H20" s="308"/>
      <c r="I20" s="290"/>
      <c r="J20" s="290"/>
      <c r="K20" s="525">
        <f>SUM(K10:K18)</f>
        <v>-0.0506</v>
      </c>
      <c r="L20" s="307"/>
      <c r="M20" s="308"/>
      <c r="N20" s="290"/>
      <c r="O20" s="290"/>
      <c r="P20" s="525">
        <f>SUM(P10:P19)</f>
        <v>0.48328000000000004</v>
      </c>
      <c r="Q20" s="414"/>
    </row>
    <row r="21" spans="1:17" ht="24" customHeight="1">
      <c r="A21" s="245"/>
      <c r="B21" s="137"/>
      <c r="C21" s="578"/>
      <c r="D21" s="248"/>
      <c r="E21" s="246"/>
      <c r="F21" s="262"/>
      <c r="G21" s="307"/>
      <c r="H21" s="308"/>
      <c r="I21" s="290"/>
      <c r="J21" s="290"/>
      <c r="K21" s="290"/>
      <c r="L21" s="307"/>
      <c r="M21" s="308"/>
      <c r="N21" s="290"/>
      <c r="O21" s="290"/>
      <c r="P21" s="290"/>
      <c r="Q21" s="414"/>
    </row>
    <row r="22" spans="1:17" ht="24" customHeight="1">
      <c r="A22" s="576" t="s">
        <v>202</v>
      </c>
      <c r="B22" s="84"/>
      <c r="C22" s="580"/>
      <c r="D22" s="262"/>
      <c r="E22" s="84"/>
      <c r="F22" s="262"/>
      <c r="G22" s="307"/>
      <c r="H22" s="308"/>
      <c r="I22" s="290"/>
      <c r="J22" s="290"/>
      <c r="K22" s="290"/>
      <c r="L22" s="307"/>
      <c r="M22" s="308"/>
      <c r="N22" s="290"/>
      <c r="O22" s="290"/>
      <c r="P22" s="290"/>
      <c r="Q22" s="414"/>
    </row>
    <row r="23" spans="1:17" ht="24" customHeight="1">
      <c r="A23" s="245"/>
      <c r="B23" s="84"/>
      <c r="C23" s="580"/>
      <c r="D23" s="262"/>
      <c r="E23" s="84"/>
      <c r="F23" s="262"/>
      <c r="G23" s="307"/>
      <c r="H23" s="308"/>
      <c r="I23" s="290"/>
      <c r="J23" s="290"/>
      <c r="K23" s="290"/>
      <c r="L23" s="307"/>
      <c r="M23" s="308"/>
      <c r="N23" s="290"/>
      <c r="O23" s="290"/>
      <c r="P23" s="290"/>
      <c r="Q23" s="414"/>
    </row>
    <row r="24" spans="1:17" ht="24" customHeight="1">
      <c r="A24" s="244">
        <v>9</v>
      </c>
      <c r="B24" s="84" t="s">
        <v>203</v>
      </c>
      <c r="C24" s="377">
        <v>4865065</v>
      </c>
      <c r="D24" s="262" t="s">
        <v>12</v>
      </c>
      <c r="E24" s="247" t="s">
        <v>314</v>
      </c>
      <c r="F24" s="248">
        <v>100</v>
      </c>
      <c r="G24" s="307">
        <v>3437</v>
      </c>
      <c r="H24" s="308">
        <v>3437</v>
      </c>
      <c r="I24" s="290">
        <f t="shared" si="0"/>
        <v>0</v>
      </c>
      <c r="J24" s="290">
        <f t="shared" si="1"/>
        <v>0</v>
      </c>
      <c r="K24" s="290">
        <f t="shared" si="2"/>
        <v>0</v>
      </c>
      <c r="L24" s="307">
        <v>34489</v>
      </c>
      <c r="M24" s="308">
        <v>34489</v>
      </c>
      <c r="N24" s="290">
        <f t="shared" si="3"/>
        <v>0</v>
      </c>
      <c r="O24" s="290">
        <f t="shared" si="4"/>
        <v>0</v>
      </c>
      <c r="P24" s="290">
        <f t="shared" si="5"/>
        <v>0</v>
      </c>
      <c r="Q24" s="414"/>
    </row>
    <row r="25" spans="1:17" ht="24" customHeight="1">
      <c r="A25" s="244">
        <v>10</v>
      </c>
      <c r="B25" s="84" t="s">
        <v>204</v>
      </c>
      <c r="C25" s="377">
        <v>4902519</v>
      </c>
      <c r="D25" s="262" t="s">
        <v>12</v>
      </c>
      <c r="E25" s="247" t="s">
        <v>314</v>
      </c>
      <c r="F25" s="248">
        <v>37.5</v>
      </c>
      <c r="G25" s="307">
        <v>570</v>
      </c>
      <c r="H25" s="308">
        <v>509</v>
      </c>
      <c r="I25" s="290">
        <f>G25-H25</f>
        <v>61</v>
      </c>
      <c r="J25" s="290">
        <f>$F25*I25</f>
        <v>2287.5</v>
      </c>
      <c r="K25" s="290">
        <f>J25/1000000</f>
        <v>0.0022875</v>
      </c>
      <c r="L25" s="307">
        <v>1345</v>
      </c>
      <c r="M25" s="308">
        <v>557</v>
      </c>
      <c r="N25" s="290">
        <f>L25-M25</f>
        <v>788</v>
      </c>
      <c r="O25" s="290">
        <f>$F25*N25</f>
        <v>29550</v>
      </c>
      <c r="P25" s="290">
        <f>O25/1000000</f>
        <v>0.02955</v>
      </c>
      <c r="Q25" s="414" t="s">
        <v>457</v>
      </c>
    </row>
    <row r="26" spans="1:17" ht="24" customHeight="1">
      <c r="A26" s="244">
        <v>11</v>
      </c>
      <c r="B26" s="84" t="s">
        <v>205</v>
      </c>
      <c r="C26" s="377">
        <v>4902560</v>
      </c>
      <c r="D26" s="262" t="s">
        <v>12</v>
      </c>
      <c r="E26" s="247" t="s">
        <v>314</v>
      </c>
      <c r="F26" s="248">
        <v>37.5</v>
      </c>
      <c r="G26" s="307">
        <v>855</v>
      </c>
      <c r="H26" s="308">
        <v>855</v>
      </c>
      <c r="I26" s="290">
        <f t="shared" si="0"/>
        <v>0</v>
      </c>
      <c r="J26" s="290">
        <f t="shared" si="1"/>
        <v>0</v>
      </c>
      <c r="K26" s="290">
        <f t="shared" si="2"/>
        <v>0</v>
      </c>
      <c r="L26" s="307">
        <v>222</v>
      </c>
      <c r="M26" s="308">
        <v>214</v>
      </c>
      <c r="N26" s="290">
        <f t="shared" si="3"/>
        <v>8</v>
      </c>
      <c r="O26" s="290">
        <f t="shared" si="4"/>
        <v>300</v>
      </c>
      <c r="P26" s="290">
        <f t="shared" si="5"/>
        <v>0.0003</v>
      </c>
      <c r="Q26" s="414"/>
    </row>
    <row r="27" spans="1:17" ht="24" customHeight="1">
      <c r="A27" s="244">
        <v>12</v>
      </c>
      <c r="B27" s="84" t="s">
        <v>206</v>
      </c>
      <c r="C27" s="377">
        <v>4902562</v>
      </c>
      <c r="D27" s="262" t="s">
        <v>12</v>
      </c>
      <c r="E27" s="247" t="s">
        <v>314</v>
      </c>
      <c r="F27" s="248">
        <v>75</v>
      </c>
      <c r="G27" s="307">
        <v>3641</v>
      </c>
      <c r="H27" s="308">
        <v>3641</v>
      </c>
      <c r="I27" s="290">
        <f t="shared" si="0"/>
        <v>0</v>
      </c>
      <c r="J27" s="290">
        <f t="shared" si="1"/>
        <v>0</v>
      </c>
      <c r="K27" s="290">
        <f t="shared" si="2"/>
        <v>0</v>
      </c>
      <c r="L27" s="307">
        <v>28952</v>
      </c>
      <c r="M27" s="308">
        <v>28708</v>
      </c>
      <c r="N27" s="290">
        <f t="shared" si="3"/>
        <v>244</v>
      </c>
      <c r="O27" s="290">
        <f t="shared" si="4"/>
        <v>18300</v>
      </c>
      <c r="P27" s="290">
        <f t="shared" si="5"/>
        <v>0.0183</v>
      </c>
      <c r="Q27" s="425"/>
    </row>
    <row r="28" spans="1:17" ht="19.5" customHeight="1">
      <c r="A28" s="244">
        <v>13</v>
      </c>
      <c r="B28" s="84" t="s">
        <v>206</v>
      </c>
      <c r="C28" s="451">
        <v>4902599</v>
      </c>
      <c r="D28" s="671" t="s">
        <v>12</v>
      </c>
      <c r="E28" s="247" t="s">
        <v>314</v>
      </c>
      <c r="F28" s="672">
        <v>1000</v>
      </c>
      <c r="G28" s="307">
        <v>7</v>
      </c>
      <c r="H28" s="308">
        <v>7</v>
      </c>
      <c r="I28" s="290">
        <f t="shared" si="0"/>
        <v>0</v>
      </c>
      <c r="J28" s="290">
        <f t="shared" si="1"/>
        <v>0</v>
      </c>
      <c r="K28" s="290">
        <f t="shared" si="2"/>
        <v>0</v>
      </c>
      <c r="L28" s="307">
        <v>105</v>
      </c>
      <c r="M28" s="308">
        <v>105</v>
      </c>
      <c r="N28" s="290">
        <f t="shared" si="3"/>
        <v>0</v>
      </c>
      <c r="O28" s="290">
        <f t="shared" si="4"/>
        <v>0</v>
      </c>
      <c r="P28" s="290">
        <f t="shared" si="5"/>
        <v>0</v>
      </c>
      <c r="Q28" s="429"/>
    </row>
    <row r="29" spans="1:17" ht="24" customHeight="1">
      <c r="A29" s="244">
        <v>14</v>
      </c>
      <c r="B29" s="84" t="s">
        <v>207</v>
      </c>
      <c r="C29" s="377">
        <v>4902552</v>
      </c>
      <c r="D29" s="262" t="s">
        <v>12</v>
      </c>
      <c r="E29" s="247" t="s">
        <v>314</v>
      </c>
      <c r="F29" s="673">
        <v>75</v>
      </c>
      <c r="G29" s="307">
        <v>767</v>
      </c>
      <c r="H29" s="308">
        <v>767</v>
      </c>
      <c r="I29" s="290">
        <f t="shared" si="0"/>
        <v>0</v>
      </c>
      <c r="J29" s="290">
        <f t="shared" si="1"/>
        <v>0</v>
      </c>
      <c r="K29" s="290">
        <f t="shared" si="2"/>
        <v>0</v>
      </c>
      <c r="L29" s="307">
        <v>1710</v>
      </c>
      <c r="M29" s="308">
        <v>1710</v>
      </c>
      <c r="N29" s="290">
        <f t="shared" si="3"/>
        <v>0</v>
      </c>
      <c r="O29" s="290">
        <f t="shared" si="4"/>
        <v>0</v>
      </c>
      <c r="P29" s="290">
        <f t="shared" si="5"/>
        <v>0</v>
      </c>
      <c r="Q29" s="414"/>
    </row>
    <row r="30" spans="1:17" ht="24" customHeight="1">
      <c r="A30" s="244">
        <v>15</v>
      </c>
      <c r="B30" s="84" t="s">
        <v>207</v>
      </c>
      <c r="C30" s="377">
        <v>4865075</v>
      </c>
      <c r="D30" s="262" t="s">
        <v>12</v>
      </c>
      <c r="E30" s="247" t="s">
        <v>314</v>
      </c>
      <c r="F30" s="248">
        <v>100</v>
      </c>
      <c r="G30" s="307">
        <v>10283</v>
      </c>
      <c r="H30" s="308">
        <v>10283</v>
      </c>
      <c r="I30" s="290">
        <f t="shared" si="0"/>
        <v>0</v>
      </c>
      <c r="J30" s="290">
        <f t="shared" si="1"/>
        <v>0</v>
      </c>
      <c r="K30" s="290">
        <f t="shared" si="2"/>
        <v>0</v>
      </c>
      <c r="L30" s="307">
        <v>4368</v>
      </c>
      <c r="M30" s="308">
        <v>4368</v>
      </c>
      <c r="N30" s="290">
        <f t="shared" si="3"/>
        <v>0</v>
      </c>
      <c r="O30" s="290">
        <f t="shared" si="4"/>
        <v>0</v>
      </c>
      <c r="P30" s="290">
        <f t="shared" si="5"/>
        <v>0</v>
      </c>
      <c r="Q30" s="424"/>
    </row>
    <row r="31" spans="1:17" ht="19.5" customHeight="1" thickBot="1">
      <c r="A31" s="68"/>
      <c r="B31" s="69"/>
      <c r="C31" s="70"/>
      <c r="D31" s="71"/>
      <c r="E31" s="72"/>
      <c r="F31" s="72"/>
      <c r="G31" s="73"/>
      <c r="H31" s="453"/>
      <c r="I31" s="453"/>
      <c r="J31" s="453"/>
      <c r="K31" s="581"/>
      <c r="L31" s="582"/>
      <c r="M31" s="453"/>
      <c r="N31" s="453"/>
      <c r="O31" s="453"/>
      <c r="P31" s="583"/>
      <c r="Q31" s="489"/>
    </row>
    <row r="32" spans="1:16" ht="13.5" thickTop="1">
      <c r="A32" s="67"/>
      <c r="B32" s="75"/>
      <c r="C32" s="59"/>
      <c r="D32" s="61"/>
      <c r="E32" s="60"/>
      <c r="F32" s="60"/>
      <c r="G32" s="76"/>
      <c r="H32" s="548"/>
      <c r="I32" s="363"/>
      <c r="J32" s="363"/>
      <c r="K32" s="573"/>
      <c r="L32" s="548"/>
      <c r="M32" s="548"/>
      <c r="N32" s="363"/>
      <c r="O32" s="363"/>
      <c r="P32" s="584"/>
    </row>
    <row r="33" spans="1:16" ht="12.75">
      <c r="A33" s="67"/>
      <c r="B33" s="75"/>
      <c r="C33" s="59"/>
      <c r="D33" s="61"/>
      <c r="E33" s="60"/>
      <c r="F33" s="60"/>
      <c r="G33" s="76"/>
      <c r="H33" s="548"/>
      <c r="I33" s="363"/>
      <c r="J33" s="363"/>
      <c r="K33" s="573"/>
      <c r="L33" s="548"/>
      <c r="M33" s="548"/>
      <c r="N33" s="363"/>
      <c r="O33" s="363"/>
      <c r="P33" s="584"/>
    </row>
    <row r="34" spans="1:16" ht="12.75">
      <c r="A34" s="548"/>
      <c r="B34" s="450"/>
      <c r="C34" s="450"/>
      <c r="D34" s="450"/>
      <c r="E34" s="450"/>
      <c r="F34" s="450"/>
      <c r="G34" s="450"/>
      <c r="H34" s="450"/>
      <c r="I34" s="450"/>
      <c r="J34" s="450"/>
      <c r="K34" s="585"/>
      <c r="L34" s="450"/>
      <c r="M34" s="450"/>
      <c r="N34" s="450"/>
      <c r="O34" s="450"/>
      <c r="P34" s="586"/>
    </row>
    <row r="35" spans="1:16" ht="20.25">
      <c r="A35" s="153"/>
      <c r="B35" s="577" t="s">
        <v>208</v>
      </c>
      <c r="C35" s="587"/>
      <c r="D35" s="587"/>
      <c r="E35" s="587"/>
      <c r="F35" s="587"/>
      <c r="G35" s="587"/>
      <c r="H35" s="587"/>
      <c r="I35" s="587"/>
      <c r="J35" s="587"/>
      <c r="K35" s="579">
        <f>SUM(K24:K31)</f>
        <v>0.0022875</v>
      </c>
      <c r="L35" s="588"/>
      <c r="M35" s="588"/>
      <c r="N35" s="588"/>
      <c r="O35" s="588"/>
      <c r="P35" s="579">
        <f>SUM(P24:P31)</f>
        <v>0.04815</v>
      </c>
    </row>
    <row r="36" spans="1:16" ht="20.25">
      <c r="A36" s="91"/>
      <c r="B36" s="577" t="s">
        <v>209</v>
      </c>
      <c r="C36" s="580"/>
      <c r="D36" s="580"/>
      <c r="E36" s="580"/>
      <c r="F36" s="580"/>
      <c r="G36" s="580"/>
      <c r="H36" s="580"/>
      <c r="I36" s="580"/>
      <c r="J36" s="580"/>
      <c r="K36" s="589">
        <f>K20</f>
        <v>-0.0506</v>
      </c>
      <c r="L36" s="588"/>
      <c r="M36" s="588"/>
      <c r="N36" s="588"/>
      <c r="O36" s="588"/>
      <c r="P36" s="589">
        <f>P20</f>
        <v>0.48328000000000004</v>
      </c>
    </row>
    <row r="37" spans="1:16" ht="18">
      <c r="A37" s="91"/>
      <c r="B37" s="84"/>
      <c r="C37" s="87"/>
      <c r="D37" s="87"/>
      <c r="E37" s="87"/>
      <c r="F37" s="87"/>
      <c r="G37" s="87"/>
      <c r="H37" s="87"/>
      <c r="I37" s="87"/>
      <c r="J37" s="87"/>
      <c r="K37" s="590"/>
      <c r="L37" s="591"/>
      <c r="M37" s="591"/>
      <c r="N37" s="591"/>
      <c r="O37" s="591"/>
      <c r="P37" s="592"/>
    </row>
    <row r="38" spans="1:16" ht="3" customHeight="1">
      <c r="A38" s="91"/>
      <c r="B38" s="84"/>
      <c r="C38" s="87"/>
      <c r="D38" s="87"/>
      <c r="E38" s="87"/>
      <c r="F38" s="87"/>
      <c r="G38" s="87"/>
      <c r="H38" s="87"/>
      <c r="I38" s="87"/>
      <c r="J38" s="87"/>
      <c r="K38" s="590"/>
      <c r="L38" s="591"/>
      <c r="M38" s="591"/>
      <c r="N38" s="591"/>
      <c r="O38" s="591"/>
      <c r="P38" s="592"/>
    </row>
    <row r="39" spans="1:16" ht="23.25">
      <c r="A39" s="91"/>
      <c r="B39" s="360" t="s">
        <v>211</v>
      </c>
      <c r="C39" s="593"/>
      <c r="D39" s="3"/>
      <c r="E39" s="3"/>
      <c r="F39" s="3"/>
      <c r="G39" s="3"/>
      <c r="H39" s="3"/>
      <c r="I39" s="3"/>
      <c r="J39" s="3"/>
      <c r="K39" s="594">
        <f>SUM(K35:K38)</f>
        <v>-0.0483125</v>
      </c>
      <c r="L39" s="595"/>
      <c r="M39" s="595"/>
      <c r="N39" s="595"/>
      <c r="O39" s="595"/>
      <c r="P39" s="596">
        <f>SUM(P35:P38)</f>
        <v>0.5314300000000001</v>
      </c>
    </row>
    <row r="40" ht="12.75">
      <c r="K40" s="597"/>
    </row>
    <row r="41" ht="13.5" thickBot="1">
      <c r="K41" s="597"/>
    </row>
    <row r="42" spans="1:17" ht="12.75">
      <c r="A42" s="495"/>
      <c r="B42" s="496"/>
      <c r="C42" s="496"/>
      <c r="D42" s="496"/>
      <c r="E42" s="496"/>
      <c r="F42" s="496"/>
      <c r="G42" s="496"/>
      <c r="H42" s="490"/>
      <c r="I42" s="490"/>
      <c r="J42" s="490"/>
      <c r="K42" s="490"/>
      <c r="L42" s="490"/>
      <c r="M42" s="490"/>
      <c r="N42" s="490"/>
      <c r="O42" s="490"/>
      <c r="P42" s="490"/>
      <c r="Q42" s="491"/>
    </row>
    <row r="43" spans="1:17" ht="23.25">
      <c r="A43" s="497" t="s">
        <v>300</v>
      </c>
      <c r="B43" s="498"/>
      <c r="C43" s="498"/>
      <c r="D43" s="498"/>
      <c r="E43" s="498"/>
      <c r="F43" s="498"/>
      <c r="G43" s="498"/>
      <c r="H43" s="443"/>
      <c r="I43" s="443"/>
      <c r="J43" s="443"/>
      <c r="K43" s="443"/>
      <c r="L43" s="443"/>
      <c r="M43" s="443"/>
      <c r="N43" s="443"/>
      <c r="O43" s="443"/>
      <c r="P43" s="443"/>
      <c r="Q43" s="492"/>
    </row>
    <row r="44" spans="1:17" ht="12.75">
      <c r="A44" s="499"/>
      <c r="B44" s="498"/>
      <c r="C44" s="498"/>
      <c r="D44" s="498"/>
      <c r="E44" s="498"/>
      <c r="F44" s="498"/>
      <c r="G44" s="498"/>
      <c r="H44" s="443"/>
      <c r="I44" s="443"/>
      <c r="J44" s="443"/>
      <c r="K44" s="443"/>
      <c r="L44" s="443"/>
      <c r="M44" s="443"/>
      <c r="N44" s="443"/>
      <c r="O44" s="443"/>
      <c r="P44" s="443"/>
      <c r="Q44" s="492"/>
    </row>
    <row r="45" spans="1:17" ht="18">
      <c r="A45" s="500"/>
      <c r="B45" s="501"/>
      <c r="C45" s="501"/>
      <c r="D45" s="501"/>
      <c r="E45" s="501"/>
      <c r="F45" s="501"/>
      <c r="G45" s="501"/>
      <c r="H45" s="443"/>
      <c r="I45" s="443"/>
      <c r="J45" s="488"/>
      <c r="K45" s="598" t="s">
        <v>312</v>
      </c>
      <c r="L45" s="443"/>
      <c r="M45" s="443"/>
      <c r="N45" s="443"/>
      <c r="O45" s="443"/>
      <c r="P45" s="599" t="s">
        <v>313</v>
      </c>
      <c r="Q45" s="492"/>
    </row>
    <row r="46" spans="1:17" ht="12.75">
      <c r="A46" s="503"/>
      <c r="B46" s="91"/>
      <c r="C46" s="91"/>
      <c r="D46" s="91"/>
      <c r="E46" s="91"/>
      <c r="F46" s="91"/>
      <c r="G46" s="91"/>
      <c r="H46" s="443"/>
      <c r="I46" s="443"/>
      <c r="J46" s="443"/>
      <c r="K46" s="443"/>
      <c r="L46" s="443"/>
      <c r="M46" s="443"/>
      <c r="N46" s="443"/>
      <c r="O46" s="443"/>
      <c r="P46" s="443"/>
      <c r="Q46" s="492"/>
    </row>
    <row r="47" spans="1:17" ht="12.75">
      <c r="A47" s="503"/>
      <c r="B47" s="91"/>
      <c r="C47" s="91"/>
      <c r="D47" s="91"/>
      <c r="E47" s="91"/>
      <c r="F47" s="91"/>
      <c r="G47" s="91"/>
      <c r="H47" s="443"/>
      <c r="I47" s="443"/>
      <c r="J47" s="443"/>
      <c r="K47" s="443"/>
      <c r="L47" s="443"/>
      <c r="M47" s="443"/>
      <c r="N47" s="443"/>
      <c r="O47" s="443"/>
      <c r="P47" s="443"/>
      <c r="Q47" s="492"/>
    </row>
    <row r="48" spans="1:17" ht="23.25">
      <c r="A48" s="497" t="s">
        <v>303</v>
      </c>
      <c r="B48" s="505"/>
      <c r="C48" s="505"/>
      <c r="D48" s="506"/>
      <c r="E48" s="506"/>
      <c r="F48" s="507"/>
      <c r="G48" s="506"/>
      <c r="H48" s="443"/>
      <c r="I48" s="443"/>
      <c r="J48" s="443"/>
      <c r="K48" s="600">
        <f>K39</f>
        <v>-0.0483125</v>
      </c>
      <c r="L48" s="501" t="s">
        <v>301</v>
      </c>
      <c r="M48" s="443"/>
      <c r="N48" s="443"/>
      <c r="O48" s="443"/>
      <c r="P48" s="600">
        <f>P39</f>
        <v>0.5314300000000001</v>
      </c>
      <c r="Q48" s="601" t="s">
        <v>301</v>
      </c>
    </row>
    <row r="49" spans="1:17" ht="23.25">
      <c r="A49" s="602"/>
      <c r="B49" s="511"/>
      <c r="C49" s="511"/>
      <c r="D49" s="498"/>
      <c r="E49" s="498"/>
      <c r="F49" s="512"/>
      <c r="G49" s="498"/>
      <c r="H49" s="443"/>
      <c r="I49" s="443"/>
      <c r="J49" s="443"/>
      <c r="K49" s="595"/>
      <c r="L49" s="560"/>
      <c r="M49" s="443"/>
      <c r="N49" s="443"/>
      <c r="O49" s="443"/>
      <c r="P49" s="595"/>
      <c r="Q49" s="603"/>
    </row>
    <row r="50" spans="1:17" ht="23.25">
      <c r="A50" s="604" t="s">
        <v>302</v>
      </c>
      <c r="B50" s="43"/>
      <c r="C50" s="43"/>
      <c r="D50" s="498"/>
      <c r="E50" s="498"/>
      <c r="F50" s="515"/>
      <c r="G50" s="506"/>
      <c r="H50" s="443"/>
      <c r="I50" s="443"/>
      <c r="J50" s="443"/>
      <c r="K50" s="600">
        <f>'STEPPED UP GENCO'!K46</f>
        <v>-0.12915179832555</v>
      </c>
      <c r="L50" s="501" t="s">
        <v>301</v>
      </c>
      <c r="M50" s="443"/>
      <c r="N50" s="443"/>
      <c r="O50" s="443"/>
      <c r="P50" s="600">
        <f>'STEPPED UP GENCO'!P46</f>
        <v>-0.00018753625</v>
      </c>
      <c r="Q50" s="601" t="s">
        <v>301</v>
      </c>
    </row>
    <row r="51" spans="1:17" ht="6.75" customHeight="1">
      <c r="A51" s="516"/>
      <c r="B51" s="443"/>
      <c r="C51" s="443"/>
      <c r="D51" s="443"/>
      <c r="E51" s="443"/>
      <c r="F51" s="443"/>
      <c r="G51" s="443"/>
      <c r="H51" s="443"/>
      <c r="I51" s="443"/>
      <c r="J51" s="443"/>
      <c r="K51" s="443"/>
      <c r="L51" s="443"/>
      <c r="M51" s="443"/>
      <c r="N51" s="443"/>
      <c r="O51" s="443"/>
      <c r="P51" s="443"/>
      <c r="Q51" s="492"/>
    </row>
    <row r="52" spans="1:17" ht="6.75" customHeight="1">
      <c r="A52" s="516"/>
      <c r="B52" s="443"/>
      <c r="C52" s="443"/>
      <c r="D52" s="443"/>
      <c r="E52" s="443"/>
      <c r="F52" s="443"/>
      <c r="G52" s="443"/>
      <c r="H52" s="443"/>
      <c r="I52" s="443"/>
      <c r="J52" s="443"/>
      <c r="K52" s="443"/>
      <c r="L52" s="443"/>
      <c r="M52" s="443"/>
      <c r="N52" s="443"/>
      <c r="O52" s="443"/>
      <c r="P52" s="443"/>
      <c r="Q52" s="492"/>
    </row>
    <row r="53" spans="1:17" ht="6.75" customHeight="1">
      <c r="A53" s="516"/>
      <c r="B53" s="443"/>
      <c r="C53" s="443"/>
      <c r="D53" s="443"/>
      <c r="E53" s="443"/>
      <c r="F53" s="443"/>
      <c r="G53" s="443"/>
      <c r="H53" s="443"/>
      <c r="I53" s="443"/>
      <c r="J53" s="443"/>
      <c r="K53" s="443"/>
      <c r="L53" s="443"/>
      <c r="M53" s="443"/>
      <c r="N53" s="443"/>
      <c r="O53" s="443"/>
      <c r="P53" s="443"/>
      <c r="Q53" s="492"/>
    </row>
    <row r="54" spans="1:17" ht="26.25" customHeight="1">
      <c r="A54" s="516"/>
      <c r="B54" s="443"/>
      <c r="C54" s="443"/>
      <c r="D54" s="443"/>
      <c r="E54" s="443"/>
      <c r="F54" s="443"/>
      <c r="G54" s="443"/>
      <c r="H54" s="505"/>
      <c r="I54" s="505"/>
      <c r="J54" s="605" t="s">
        <v>304</v>
      </c>
      <c r="K54" s="600">
        <f>SUM(K48:K53)</f>
        <v>-0.17746429832555</v>
      </c>
      <c r="L54" s="606" t="s">
        <v>301</v>
      </c>
      <c r="M54" s="270"/>
      <c r="N54" s="270"/>
      <c r="O54" s="270"/>
      <c r="P54" s="600">
        <f>SUM(P48:P53)</f>
        <v>0.5312424637500001</v>
      </c>
      <c r="Q54" s="606" t="s">
        <v>301</v>
      </c>
    </row>
    <row r="55" spans="1:17" ht="3" customHeight="1" thickBot="1">
      <c r="A55" s="517"/>
      <c r="B55" s="493"/>
      <c r="C55" s="493"/>
      <c r="D55" s="493"/>
      <c r="E55" s="493"/>
      <c r="F55" s="493"/>
      <c r="G55" s="493"/>
      <c r="H55" s="493"/>
      <c r="I55" s="493"/>
      <c r="J55" s="493"/>
      <c r="K55" s="493"/>
      <c r="L55" s="493"/>
      <c r="M55" s="493"/>
      <c r="N55" s="493"/>
      <c r="O55" s="493"/>
      <c r="P55" s="493"/>
      <c r="Q55" s="494"/>
    </row>
  </sheetData>
  <sheetProtection/>
  <printOptions horizontalCentered="1"/>
  <pageMargins left="0.57" right="0.53" top="0.393700787401575" bottom="0.393700787401575" header="0.4" footer="0.38"/>
  <pageSetup horizontalDpi="600" verticalDpi="600" orientation="landscape" paperSize="9" scale="4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24"/>
  <sheetViews>
    <sheetView view="pageBreakPreview" zoomScale="118" zoomScaleSheetLayoutView="118" zoomScalePageLayoutView="0" workbookViewId="0" topLeftCell="A1">
      <selection activeCell="K13" sqref="K13"/>
    </sheetView>
  </sheetViews>
  <sheetFormatPr defaultColWidth="9.140625" defaultRowHeight="12.75"/>
  <cols>
    <col min="1" max="1" width="3.421875" style="0" customWidth="1"/>
    <col min="2" max="2" width="12.140625" style="0" customWidth="1"/>
    <col min="3" max="3" width="7.7109375" style="0" customWidth="1"/>
    <col min="4" max="4" width="5.421875" style="0" customWidth="1"/>
    <col min="5" max="5" width="6.28125" style="0" customWidth="1"/>
    <col min="6" max="6" width="4.8515625" style="0" customWidth="1"/>
    <col min="7" max="7" width="8.421875" style="0" customWidth="1"/>
    <col min="8" max="8" width="8.7109375" style="0" customWidth="1"/>
    <col min="9" max="9" width="4.8515625" style="0" customWidth="1"/>
    <col min="10" max="10" width="6.7109375" style="0" customWidth="1"/>
    <col min="11" max="12" width="8.421875" style="0" customWidth="1"/>
    <col min="13" max="13" width="8.57421875" style="0" customWidth="1"/>
    <col min="14" max="14" width="6.140625" style="0" customWidth="1"/>
    <col min="15" max="15" width="6.8515625" style="0" customWidth="1"/>
    <col min="16" max="16" width="8.57421875" style="0" customWidth="1"/>
    <col min="17" max="17" width="8.140625" style="0" customWidth="1"/>
    <col min="18" max="18" width="1.1484375" style="0" hidden="1" customWidth="1"/>
  </cols>
  <sheetData>
    <row r="1" spans="1:17" ht="12.75">
      <c r="A1" s="629" t="s">
        <v>215</v>
      </c>
      <c r="B1" s="630"/>
      <c r="C1" s="630"/>
      <c r="D1" s="630"/>
      <c r="E1" s="630"/>
      <c r="F1" s="630"/>
      <c r="G1" s="630"/>
      <c r="H1" s="630"/>
      <c r="I1" s="630"/>
      <c r="J1" s="630"/>
      <c r="K1" s="630"/>
      <c r="L1" s="630"/>
      <c r="M1" s="630"/>
      <c r="N1" s="630"/>
      <c r="O1" s="630"/>
      <c r="P1" s="630"/>
      <c r="Q1" s="630"/>
    </row>
    <row r="2" spans="1:17" ht="12.75">
      <c r="A2" s="631" t="s">
        <v>216</v>
      </c>
      <c r="B2" s="630"/>
      <c r="C2" s="630"/>
      <c r="D2" s="630"/>
      <c r="E2" s="630"/>
      <c r="F2" s="630"/>
      <c r="G2" s="630"/>
      <c r="H2" s="630"/>
      <c r="I2" s="630"/>
      <c r="J2" s="630"/>
      <c r="K2" s="630"/>
      <c r="L2" s="630"/>
      <c r="M2" s="630"/>
      <c r="N2" s="630"/>
      <c r="O2" s="630"/>
      <c r="P2" s="833" t="str">
        <f>NDPL!Q1</f>
        <v>MARCH-2021</v>
      </c>
      <c r="Q2" s="833"/>
    </row>
    <row r="3" spans="1:17" ht="12.75">
      <c r="A3" s="631" t="s">
        <v>415</v>
      </c>
      <c r="B3" s="630"/>
      <c r="C3" s="630"/>
      <c r="D3" s="630"/>
      <c r="E3" s="630"/>
      <c r="F3" s="630"/>
      <c r="G3" s="630"/>
      <c r="H3" s="630"/>
      <c r="I3" s="630"/>
      <c r="J3" s="630"/>
      <c r="K3" s="630"/>
      <c r="L3" s="630"/>
      <c r="M3" s="630"/>
      <c r="N3" s="630"/>
      <c r="O3" s="630"/>
      <c r="P3" s="630"/>
      <c r="Q3" s="630"/>
    </row>
    <row r="4" spans="1:17" ht="13.5" thickBot="1">
      <c r="A4" s="630"/>
      <c r="B4" s="630"/>
      <c r="C4" s="630"/>
      <c r="D4" s="630"/>
      <c r="E4" s="630"/>
      <c r="F4" s="630"/>
      <c r="G4" s="632"/>
      <c r="H4" s="632"/>
      <c r="I4" s="633" t="s">
        <v>363</v>
      </c>
      <c r="J4" s="632"/>
      <c r="K4" s="632"/>
      <c r="L4" s="632"/>
      <c r="M4" s="632"/>
      <c r="N4" s="633" t="s">
        <v>364</v>
      </c>
      <c r="O4" s="632"/>
      <c r="P4" s="632"/>
      <c r="Q4" s="630"/>
    </row>
    <row r="5" spans="1:17" s="693" customFormat="1" ht="46.5" thickBot="1" thickTop="1">
      <c r="A5" s="689" t="s">
        <v>8</v>
      </c>
      <c r="B5" s="691" t="s">
        <v>9</v>
      </c>
      <c r="C5" s="690" t="s">
        <v>1</v>
      </c>
      <c r="D5" s="690" t="s">
        <v>2</v>
      </c>
      <c r="E5" s="690" t="s">
        <v>3</v>
      </c>
      <c r="F5" s="690" t="s">
        <v>10</v>
      </c>
      <c r="G5" s="689" t="str">
        <f>NDPL!G5</f>
        <v>FINAL READING 31/03/2021</v>
      </c>
      <c r="H5" s="690" t="str">
        <f>NDPL!H5</f>
        <v>INTIAL READING 01/03/2021</v>
      </c>
      <c r="I5" s="690" t="s">
        <v>4</v>
      </c>
      <c r="J5" s="690" t="s">
        <v>5</v>
      </c>
      <c r="K5" s="690" t="s">
        <v>6</v>
      </c>
      <c r="L5" s="689" t="str">
        <f>NDPL!G5</f>
        <v>FINAL READING 31/03/2021</v>
      </c>
      <c r="M5" s="690" t="str">
        <f>NDPL!H5</f>
        <v>INTIAL READING 01/03/2021</v>
      </c>
      <c r="N5" s="690" t="s">
        <v>4</v>
      </c>
      <c r="O5" s="690" t="s">
        <v>5</v>
      </c>
      <c r="P5" s="690" t="s">
        <v>6</v>
      </c>
      <c r="Q5" s="692" t="s">
        <v>282</v>
      </c>
    </row>
    <row r="6" spans="1:17" ht="14.25" thickBot="1" thickTop="1">
      <c r="A6" s="630"/>
      <c r="B6" s="630"/>
      <c r="C6" s="630"/>
      <c r="D6" s="630"/>
      <c r="E6" s="630"/>
      <c r="F6" s="630"/>
      <c r="G6" s="630"/>
      <c r="H6" s="630"/>
      <c r="I6" s="630"/>
      <c r="J6" s="630"/>
      <c r="K6" s="630"/>
      <c r="L6" s="630"/>
      <c r="M6" s="630"/>
      <c r="N6" s="630"/>
      <c r="O6" s="630"/>
      <c r="P6" s="630"/>
      <c r="Q6" s="630"/>
    </row>
    <row r="7" spans="1:17" ht="13.5" thickTop="1">
      <c r="A7" s="634" t="s">
        <v>414</v>
      </c>
      <c r="B7" s="635"/>
      <c r="C7" s="636"/>
      <c r="D7" s="636"/>
      <c r="E7" s="636"/>
      <c r="F7" s="636"/>
      <c r="G7" s="637"/>
      <c r="H7" s="638"/>
      <c r="I7" s="638"/>
      <c r="J7" s="638"/>
      <c r="K7" s="639"/>
      <c r="L7" s="640"/>
      <c r="M7" s="636"/>
      <c r="N7" s="638"/>
      <c r="O7" s="638"/>
      <c r="P7" s="641"/>
      <c r="Q7" s="642"/>
    </row>
    <row r="8" spans="1:17" ht="12.75">
      <c r="A8" s="643" t="s">
        <v>197</v>
      </c>
      <c r="B8" s="630"/>
      <c r="C8" s="630"/>
      <c r="D8" s="630"/>
      <c r="E8" s="630"/>
      <c r="F8" s="630"/>
      <c r="G8" s="644"/>
      <c r="H8" s="645"/>
      <c r="I8" s="646"/>
      <c r="J8" s="646"/>
      <c r="K8" s="647"/>
      <c r="L8" s="648"/>
      <c r="M8" s="646"/>
      <c r="N8" s="646"/>
      <c r="O8" s="646"/>
      <c r="P8" s="649"/>
      <c r="Q8" s="441"/>
    </row>
    <row r="9" spans="1:17" ht="12.75">
      <c r="A9" s="650" t="s">
        <v>416</v>
      </c>
      <c r="B9" s="630"/>
      <c r="C9" s="630"/>
      <c r="D9" s="630"/>
      <c r="E9" s="630"/>
      <c r="F9" s="630"/>
      <c r="G9" s="644"/>
      <c r="H9" s="645"/>
      <c r="I9" s="646"/>
      <c r="J9" s="646"/>
      <c r="K9" s="647"/>
      <c r="L9" s="648"/>
      <c r="M9" s="646"/>
      <c r="N9" s="646"/>
      <c r="O9" s="646"/>
      <c r="P9" s="649"/>
      <c r="Q9" s="441"/>
    </row>
    <row r="10" spans="1:17" s="410" customFormat="1" ht="12.75">
      <c r="A10" s="651">
        <v>1</v>
      </c>
      <c r="B10" s="653" t="s">
        <v>439</v>
      </c>
      <c r="C10" s="652">
        <v>4864952</v>
      </c>
      <c r="D10" s="686" t="s">
        <v>12</v>
      </c>
      <c r="E10" s="687" t="s">
        <v>314</v>
      </c>
      <c r="F10" s="652">
        <v>625</v>
      </c>
      <c r="G10" s="651">
        <v>990068</v>
      </c>
      <c r="H10" s="53">
        <v>990081</v>
      </c>
      <c r="I10" s="53">
        <f>G10-H10</f>
        <v>-13</v>
      </c>
      <c r="J10" s="53">
        <f>$F10*I10</f>
        <v>-8125</v>
      </c>
      <c r="K10" s="53">
        <f>J10/1000000</f>
        <v>-0.008125</v>
      </c>
      <c r="L10" s="651">
        <v>15</v>
      </c>
      <c r="M10" s="53">
        <v>13</v>
      </c>
      <c r="N10" s="53">
        <f>L10-M10</f>
        <v>2</v>
      </c>
      <c r="O10" s="53">
        <f>$F10*N10</f>
        <v>1250</v>
      </c>
      <c r="P10" s="53">
        <f>O10/1000000</f>
        <v>0.00125</v>
      </c>
      <c r="Q10" s="441"/>
    </row>
    <row r="11" spans="1:17" s="410" customFormat="1" ht="12.75">
      <c r="A11" s="651">
        <v>2</v>
      </c>
      <c r="B11" s="653" t="s">
        <v>440</v>
      </c>
      <c r="C11" s="652">
        <v>5129958</v>
      </c>
      <c r="D11" s="686" t="s">
        <v>12</v>
      </c>
      <c r="E11" s="687" t="s">
        <v>314</v>
      </c>
      <c r="F11" s="652">
        <v>625</v>
      </c>
      <c r="G11" s="651">
        <v>990452</v>
      </c>
      <c r="H11" s="53">
        <v>990423</v>
      </c>
      <c r="I11" s="53">
        <f>G11-H11</f>
        <v>29</v>
      </c>
      <c r="J11" s="53">
        <f>$F11*I11</f>
        <v>18125</v>
      </c>
      <c r="K11" s="53">
        <f>J11/1000000</f>
        <v>0.018125</v>
      </c>
      <c r="L11" s="651">
        <v>999867</v>
      </c>
      <c r="M11" s="53">
        <v>999869</v>
      </c>
      <c r="N11" s="53">
        <f>L11-M11</f>
        <v>-2</v>
      </c>
      <c r="O11" s="53">
        <f>$F11*N11</f>
        <v>-1250</v>
      </c>
      <c r="P11" s="53">
        <f>O11/1000000</f>
        <v>-0.00125</v>
      </c>
      <c r="Q11" s="441"/>
    </row>
    <row r="12" spans="1:17" ht="12.75">
      <c r="A12" s="643" t="s">
        <v>111</v>
      </c>
      <c r="B12" s="643"/>
      <c r="C12" s="652"/>
      <c r="D12" s="686"/>
      <c r="E12" s="687"/>
      <c r="F12" s="652"/>
      <c r="G12" s="651"/>
      <c r="H12" s="53"/>
      <c r="I12" s="53"/>
      <c r="J12" s="53"/>
      <c r="K12" s="53"/>
      <c r="L12" s="651"/>
      <c r="M12" s="53"/>
      <c r="N12" s="53"/>
      <c r="O12" s="53"/>
      <c r="P12" s="53"/>
      <c r="Q12" s="441"/>
    </row>
    <row r="13" spans="1:17" s="410" customFormat="1" ht="12.75">
      <c r="A13" s="651">
        <v>1</v>
      </c>
      <c r="B13" s="653" t="s">
        <v>439</v>
      </c>
      <c r="C13" s="652">
        <v>5295160</v>
      </c>
      <c r="D13" s="686" t="s">
        <v>12</v>
      </c>
      <c r="E13" s="687" t="s">
        <v>314</v>
      </c>
      <c r="F13" s="652">
        <v>800</v>
      </c>
      <c r="G13" s="651">
        <v>996467</v>
      </c>
      <c r="H13" s="53">
        <v>995953</v>
      </c>
      <c r="I13" s="53">
        <f>G13-H13</f>
        <v>514</v>
      </c>
      <c r="J13" s="53">
        <f>$F13*I13</f>
        <v>411200</v>
      </c>
      <c r="K13" s="53">
        <f>J13/1000000</f>
        <v>0.4112</v>
      </c>
      <c r="L13" s="651">
        <v>6137</v>
      </c>
      <c r="M13" s="53">
        <v>6137</v>
      </c>
      <c r="N13" s="53">
        <f>L13-M13</f>
        <v>0</v>
      </c>
      <c r="O13" s="53">
        <f>$F13*N13</f>
        <v>0</v>
      </c>
      <c r="P13" s="53">
        <f>O13/1000000</f>
        <v>0</v>
      </c>
      <c r="Q13" s="441"/>
    </row>
    <row r="14" spans="1:17" s="410" customFormat="1" ht="12.75">
      <c r="A14" s="53"/>
      <c r="B14" s="653"/>
      <c r="C14" s="652"/>
      <c r="D14" s="686"/>
      <c r="E14" s="687"/>
      <c r="F14" s="652">
        <v>800</v>
      </c>
      <c r="G14" s="651">
        <v>995838</v>
      </c>
      <c r="H14" s="53">
        <v>995853</v>
      </c>
      <c r="I14" s="53">
        <f>G14-H14</f>
        <v>-15</v>
      </c>
      <c r="J14" s="53">
        <f>$F14*I14</f>
        <v>-12000</v>
      </c>
      <c r="K14" s="53">
        <f>J14/1000000</f>
        <v>-0.012</v>
      </c>
      <c r="L14" s="651"/>
      <c r="M14" s="53"/>
      <c r="N14" s="53"/>
      <c r="O14" s="53"/>
      <c r="P14" s="53"/>
      <c r="Q14" s="441"/>
    </row>
    <row r="15" spans="1:17" s="410" customFormat="1" ht="12.75">
      <c r="A15" s="715" t="s">
        <v>455</v>
      </c>
      <c r="B15" s="643"/>
      <c r="C15" s="652"/>
      <c r="D15" s="686"/>
      <c r="E15" s="687"/>
      <c r="F15" s="652"/>
      <c r="G15" s="651"/>
      <c r="H15" s="53"/>
      <c r="I15" s="53"/>
      <c r="J15" s="53"/>
      <c r="K15" s="53"/>
      <c r="L15" s="651"/>
      <c r="M15" s="53"/>
      <c r="N15" s="53"/>
      <c r="O15" s="53"/>
      <c r="P15" s="53"/>
      <c r="Q15" s="441"/>
    </row>
    <row r="16" spans="1:17" s="410" customFormat="1" ht="12.75">
      <c r="A16" s="651">
        <v>1</v>
      </c>
      <c r="B16" s="653" t="s">
        <v>446</v>
      </c>
      <c r="C16" s="779" t="s">
        <v>454</v>
      </c>
      <c r="D16" s="780" t="s">
        <v>452</v>
      </c>
      <c r="E16" s="687" t="s">
        <v>314</v>
      </c>
      <c r="F16" s="652">
        <v>-1</v>
      </c>
      <c r="G16" s="819">
        <v>24320</v>
      </c>
      <c r="H16" s="820">
        <v>23410</v>
      </c>
      <c r="I16" s="821">
        <f>G16-H16</f>
        <v>910</v>
      </c>
      <c r="J16" s="821">
        <f>$F16*I16</f>
        <v>-910</v>
      </c>
      <c r="K16" s="822">
        <f>J16/1000000</f>
        <v>-0.00091</v>
      </c>
      <c r="L16" s="819">
        <v>96750</v>
      </c>
      <c r="M16" s="820">
        <v>86580</v>
      </c>
      <c r="N16" s="821">
        <f>L16-M16</f>
        <v>10170</v>
      </c>
      <c r="O16" s="821">
        <f>$F16*N16</f>
        <v>-10170</v>
      </c>
      <c r="P16" s="823">
        <f>O16/1000000</f>
        <v>-0.01017</v>
      </c>
      <c r="Q16" s="781"/>
    </row>
    <row r="17" spans="1:17" s="410" customFormat="1" ht="12.75">
      <c r="A17" s="651">
        <v>2</v>
      </c>
      <c r="B17" s="653" t="s">
        <v>447</v>
      </c>
      <c r="C17" s="779" t="s">
        <v>451</v>
      </c>
      <c r="D17" s="780" t="s">
        <v>452</v>
      </c>
      <c r="E17" s="687" t="s">
        <v>314</v>
      </c>
      <c r="F17" s="652">
        <v>-1</v>
      </c>
      <c r="G17" s="819">
        <v>15480</v>
      </c>
      <c r="H17" s="820">
        <v>14370</v>
      </c>
      <c r="I17" s="821">
        <f>G17-H17</f>
        <v>1110</v>
      </c>
      <c r="J17" s="821">
        <f>$F17*I17</f>
        <v>-1110</v>
      </c>
      <c r="K17" s="822">
        <f>J17/1000000</f>
        <v>-0.00111</v>
      </c>
      <c r="L17" s="819">
        <v>276470</v>
      </c>
      <c r="M17" s="820">
        <v>241220</v>
      </c>
      <c r="N17" s="821">
        <f>L17-M17</f>
        <v>35250</v>
      </c>
      <c r="O17" s="821">
        <f>$F17*N17</f>
        <v>-35250</v>
      </c>
      <c r="P17" s="823">
        <f>O17/1000000</f>
        <v>-0.03525</v>
      </c>
      <c r="Q17" s="781"/>
    </row>
    <row r="18" spans="1:17" s="410" customFormat="1" ht="12.75">
      <c r="A18" s="651">
        <v>3</v>
      </c>
      <c r="B18" s="653" t="s">
        <v>448</v>
      </c>
      <c r="C18" s="779" t="s">
        <v>453</v>
      </c>
      <c r="D18" s="780" t="s">
        <v>452</v>
      </c>
      <c r="E18" s="687" t="s">
        <v>314</v>
      </c>
      <c r="F18" s="652">
        <v>-1</v>
      </c>
      <c r="G18" s="819">
        <v>62400</v>
      </c>
      <c r="H18" s="820">
        <v>59100</v>
      </c>
      <c r="I18" s="821">
        <f>G18-H18</f>
        <v>3300</v>
      </c>
      <c r="J18" s="821">
        <f>$F18*I18</f>
        <v>-3300</v>
      </c>
      <c r="K18" s="822">
        <f>J18/1000000</f>
        <v>-0.0033</v>
      </c>
      <c r="L18" s="819">
        <v>772899</v>
      </c>
      <c r="M18" s="820">
        <v>716600</v>
      </c>
      <c r="N18" s="821">
        <f>L18-M18</f>
        <v>56299</v>
      </c>
      <c r="O18" s="821">
        <f>$F18*N18</f>
        <v>-56299</v>
      </c>
      <c r="P18" s="823">
        <f>O18/1000000</f>
        <v>-0.056299</v>
      </c>
      <c r="Q18" s="781"/>
    </row>
    <row r="19" spans="1:17" s="410" customFormat="1" ht="15">
      <c r="A19" s="651"/>
      <c r="B19" s="653"/>
      <c r="C19" s="652"/>
      <c r="D19" s="686"/>
      <c r="E19" s="687"/>
      <c r="F19" s="652"/>
      <c r="G19" s="307"/>
      <c r="H19" s="308"/>
      <c r="I19" s="646"/>
      <c r="J19" s="646"/>
      <c r="K19" s="688"/>
      <c r="L19" s="307"/>
      <c r="M19" s="308"/>
      <c r="N19" s="646"/>
      <c r="O19" s="646"/>
      <c r="P19" s="649"/>
      <c r="Q19" s="441"/>
    </row>
    <row r="20" spans="1:18" s="17" customFormat="1" ht="13.5" thickBot="1">
      <c r="A20" s="654"/>
      <c r="B20" s="655" t="s">
        <v>209</v>
      </c>
      <c r="C20" s="656"/>
      <c r="D20" s="657"/>
      <c r="E20" s="656"/>
      <c r="F20" s="658"/>
      <c r="G20" s="659"/>
      <c r="H20" s="660"/>
      <c r="I20" s="660"/>
      <c r="J20" s="660"/>
      <c r="K20" s="661">
        <f>SUM(K10:K19)</f>
        <v>0.40387999999999996</v>
      </c>
      <c r="L20" s="659"/>
      <c r="M20" s="660"/>
      <c r="N20" s="660"/>
      <c r="O20" s="660"/>
      <c r="P20" s="661">
        <f>SUM(P10:P19)</f>
        <v>-0.101719</v>
      </c>
      <c r="Q20" s="662"/>
      <c r="R20"/>
    </row>
    <row r="22" spans="1:16" ht="12.75">
      <c r="A22" s="103" t="s">
        <v>302</v>
      </c>
      <c r="B22" s="103"/>
      <c r="C22" s="103"/>
      <c r="D22" s="103"/>
      <c r="E22" s="103"/>
      <c r="F22" s="103"/>
      <c r="G22" s="103"/>
      <c r="H22" s="103"/>
      <c r="I22" s="103"/>
      <c r="J22" s="103"/>
      <c r="K22" s="103">
        <f>'STEPPED UP GENCO'!K47</f>
        <v>-0.07890079968224999</v>
      </c>
      <c r="P22" s="103">
        <f>'STEPPED UP GENCO'!P47</f>
        <v>-0.00011456875</v>
      </c>
    </row>
    <row r="23" spans="1:10" ht="12.75">
      <c r="A23" s="103"/>
      <c r="B23" s="103"/>
      <c r="C23" s="103"/>
      <c r="D23" s="103"/>
      <c r="E23" s="103"/>
      <c r="F23" s="103"/>
      <c r="G23" s="103"/>
      <c r="H23" s="103"/>
      <c r="I23" s="103"/>
      <c r="J23" s="103"/>
    </row>
    <row r="24" spans="1:16" ht="12.75">
      <c r="A24" s="103" t="s">
        <v>445</v>
      </c>
      <c r="B24" s="103"/>
      <c r="C24" s="103"/>
      <c r="D24" s="103"/>
      <c r="E24" s="103"/>
      <c r="F24" s="103"/>
      <c r="G24" s="103"/>
      <c r="H24" s="103"/>
      <c r="I24" s="103"/>
      <c r="J24" s="103"/>
      <c r="K24" s="711">
        <f>SUM(K20:K22)</f>
        <v>0.32497920031774996</v>
      </c>
      <c r="P24" s="711">
        <f>SUM(P20:P22)</f>
        <v>-0.10183356875</v>
      </c>
    </row>
  </sheetData>
  <sheetProtection/>
  <mergeCells count="1">
    <mergeCell ref="P2:Q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45"/>
  <sheetViews>
    <sheetView view="pageBreakPreview" zoomScale="67" zoomScaleNormal="85" zoomScaleSheetLayoutView="67" zoomScalePageLayoutView="0" workbookViewId="0" topLeftCell="A9">
      <selection activeCell="K27" sqref="K27"/>
    </sheetView>
  </sheetViews>
  <sheetFormatPr defaultColWidth="9.140625" defaultRowHeight="12.75"/>
  <cols>
    <col min="1" max="1" width="5.140625" style="410" customWidth="1"/>
    <col min="2" max="2" width="36.8515625" style="410" customWidth="1"/>
    <col min="3" max="3" width="14.8515625" style="410" bestFit="1" customWidth="1"/>
    <col min="4" max="4" width="9.8515625" style="410" customWidth="1"/>
    <col min="5" max="5" width="16.8515625" style="410" customWidth="1"/>
    <col min="6" max="6" width="11.421875" style="410" customWidth="1"/>
    <col min="7" max="7" width="13.421875" style="410" customWidth="1"/>
    <col min="8" max="8" width="13.8515625" style="410" customWidth="1"/>
    <col min="9" max="9" width="11.00390625" style="410" customWidth="1"/>
    <col min="10" max="10" width="11.28125" style="410" customWidth="1"/>
    <col min="11" max="11" width="15.28125" style="410" customWidth="1"/>
    <col min="12" max="12" width="14.00390625" style="410" customWidth="1"/>
    <col min="13" max="13" width="13.00390625" style="410" customWidth="1"/>
    <col min="14" max="14" width="11.140625" style="410" customWidth="1"/>
    <col min="15" max="15" width="13.00390625" style="410" customWidth="1"/>
    <col min="16" max="16" width="14.7109375" style="410" customWidth="1"/>
    <col min="17" max="17" width="20.00390625" style="410" customWidth="1"/>
    <col min="18" max="16384" width="9.140625" style="410" customWidth="1"/>
  </cols>
  <sheetData>
    <row r="1" ht="26.25">
      <c r="A1" s="1" t="s">
        <v>215</v>
      </c>
    </row>
    <row r="2" spans="1:17" ht="16.5" customHeight="1">
      <c r="A2" s="276" t="s">
        <v>216</v>
      </c>
      <c r="P2" s="607" t="str">
        <f>NDPL!Q1</f>
        <v>MARCH-2021</v>
      </c>
      <c r="Q2" s="608"/>
    </row>
    <row r="3" spans="1:8" ht="23.25">
      <c r="A3" s="167" t="s">
        <v>260</v>
      </c>
      <c r="H3" s="471"/>
    </row>
    <row r="4" spans="1:16" ht="24" thickBot="1">
      <c r="A4" s="3"/>
      <c r="G4" s="443"/>
      <c r="H4" s="443"/>
      <c r="I4" s="44" t="s">
        <v>363</v>
      </c>
      <c r="J4" s="443"/>
      <c r="K4" s="443"/>
      <c r="L4" s="443"/>
      <c r="M4" s="443"/>
      <c r="N4" s="44" t="s">
        <v>364</v>
      </c>
      <c r="O4" s="443"/>
      <c r="P4" s="443"/>
    </row>
    <row r="5" spans="1:17" ht="43.5" customHeight="1" thickBot="1" thickTop="1">
      <c r="A5" s="472" t="s">
        <v>8</v>
      </c>
      <c r="B5" s="461" t="s">
        <v>9</v>
      </c>
      <c r="C5" s="462" t="s">
        <v>1</v>
      </c>
      <c r="D5" s="462" t="s">
        <v>2</v>
      </c>
      <c r="E5" s="462" t="s">
        <v>3</v>
      </c>
      <c r="F5" s="462" t="s">
        <v>10</v>
      </c>
      <c r="G5" s="460" t="str">
        <f>NDPL!G5</f>
        <v>FINAL READING 31/03/2021</v>
      </c>
      <c r="H5" s="462" t="str">
        <f>NDPL!H5</f>
        <v>INTIAL READING 01/03/2021</v>
      </c>
      <c r="I5" s="462" t="s">
        <v>4</v>
      </c>
      <c r="J5" s="462" t="s">
        <v>5</v>
      </c>
      <c r="K5" s="473" t="s">
        <v>6</v>
      </c>
      <c r="L5" s="460" t="str">
        <f>NDPL!G5</f>
        <v>FINAL READING 31/03/2021</v>
      </c>
      <c r="M5" s="462" t="str">
        <f>NDPL!H5</f>
        <v>INTIAL READING 01/03/2021</v>
      </c>
      <c r="N5" s="462" t="s">
        <v>4</v>
      </c>
      <c r="O5" s="462" t="s">
        <v>5</v>
      </c>
      <c r="P5" s="473" t="s">
        <v>6</v>
      </c>
      <c r="Q5" s="473" t="s">
        <v>282</v>
      </c>
    </row>
    <row r="6" ht="14.25" thickBot="1" thickTop="1"/>
    <row r="7" spans="1:17" ht="19.5" customHeight="1" thickTop="1">
      <c r="A7" s="263"/>
      <c r="B7" s="264" t="s">
        <v>230</v>
      </c>
      <c r="C7" s="265"/>
      <c r="D7" s="265"/>
      <c r="E7" s="265"/>
      <c r="F7" s="266"/>
      <c r="G7" s="92"/>
      <c r="H7" s="86"/>
      <c r="I7" s="86"/>
      <c r="J7" s="86"/>
      <c r="K7" s="89"/>
      <c r="L7" s="93"/>
      <c r="M7" s="422"/>
      <c r="N7" s="422"/>
      <c r="O7" s="422"/>
      <c r="P7" s="530"/>
      <c r="Q7" s="479"/>
    </row>
    <row r="8" spans="1:17" ht="19.5" customHeight="1">
      <c r="A8" s="244"/>
      <c r="B8" s="267" t="s">
        <v>231</v>
      </c>
      <c r="C8" s="268"/>
      <c r="D8" s="268"/>
      <c r="E8" s="268"/>
      <c r="F8" s="269"/>
      <c r="G8" s="36"/>
      <c r="H8" s="42"/>
      <c r="I8" s="42"/>
      <c r="J8" s="42"/>
      <c r="K8" s="40"/>
      <c r="L8" s="94"/>
      <c r="M8" s="443"/>
      <c r="N8" s="443"/>
      <c r="O8" s="443"/>
      <c r="P8" s="609"/>
      <c r="Q8" s="414"/>
    </row>
    <row r="9" spans="1:17" ht="19.5" customHeight="1">
      <c r="A9" s="244">
        <v>1</v>
      </c>
      <c r="B9" s="270" t="s">
        <v>232</v>
      </c>
      <c r="C9" s="268">
        <v>4864817</v>
      </c>
      <c r="D9" s="254" t="s">
        <v>12</v>
      </c>
      <c r="E9" s="91" t="s">
        <v>314</v>
      </c>
      <c r="F9" s="269">
        <v>100</v>
      </c>
      <c r="G9" s="307">
        <v>934941</v>
      </c>
      <c r="H9" s="308">
        <v>937254</v>
      </c>
      <c r="I9" s="290">
        <f>G9-H9</f>
        <v>-2313</v>
      </c>
      <c r="J9" s="290">
        <f>$F9*I9</f>
        <v>-231300</v>
      </c>
      <c r="K9" s="290">
        <f>J9/1000000</f>
        <v>-0.2313</v>
      </c>
      <c r="L9" s="307">
        <v>1886</v>
      </c>
      <c r="M9" s="308">
        <v>1896</v>
      </c>
      <c r="N9" s="290">
        <f>L9-M9</f>
        <v>-10</v>
      </c>
      <c r="O9" s="290">
        <f>$F9*N9</f>
        <v>-1000</v>
      </c>
      <c r="P9" s="290">
        <f>O9/1000000</f>
        <v>-0.001</v>
      </c>
      <c r="Q9" s="425"/>
    </row>
    <row r="10" spans="1:17" ht="19.5" customHeight="1">
      <c r="A10" s="244">
        <v>2</v>
      </c>
      <c r="B10" s="270" t="s">
        <v>233</v>
      </c>
      <c r="C10" s="268">
        <v>4864794</v>
      </c>
      <c r="D10" s="254" t="s">
        <v>12</v>
      </c>
      <c r="E10" s="91" t="s">
        <v>314</v>
      </c>
      <c r="F10" s="269">
        <v>100</v>
      </c>
      <c r="G10" s="307">
        <v>46105</v>
      </c>
      <c r="H10" s="308">
        <v>47597</v>
      </c>
      <c r="I10" s="290">
        <f aca="true" t="shared" si="0" ref="I10:I38">G10-H10</f>
        <v>-1492</v>
      </c>
      <c r="J10" s="290">
        <f aca="true" t="shared" si="1" ref="J10:J38">$F10*I10</f>
        <v>-149200</v>
      </c>
      <c r="K10" s="290">
        <f aca="true" t="shared" si="2" ref="K10:K38">J10/1000000</f>
        <v>-0.1492</v>
      </c>
      <c r="L10" s="307">
        <v>6279</v>
      </c>
      <c r="M10" s="308">
        <v>6283</v>
      </c>
      <c r="N10" s="290">
        <f aca="true" t="shared" si="3" ref="N10:N38">L10-M10</f>
        <v>-4</v>
      </c>
      <c r="O10" s="290">
        <f aca="true" t="shared" si="4" ref="O10:O38">$F10*N10</f>
        <v>-400</v>
      </c>
      <c r="P10" s="290">
        <f aca="true" t="shared" si="5" ref="P10:P38">O10/1000000</f>
        <v>-0.0004</v>
      </c>
      <c r="Q10" s="414"/>
    </row>
    <row r="11" spans="1:17" ht="19.5" customHeight="1">
      <c r="A11" s="244">
        <v>3</v>
      </c>
      <c r="B11" s="270" t="s">
        <v>234</v>
      </c>
      <c r="C11" s="268">
        <v>4864896</v>
      </c>
      <c r="D11" s="254" t="s">
        <v>12</v>
      </c>
      <c r="E11" s="91" t="s">
        <v>314</v>
      </c>
      <c r="F11" s="269">
        <v>500</v>
      </c>
      <c r="G11" s="307">
        <v>16690</v>
      </c>
      <c r="H11" s="308">
        <v>16829</v>
      </c>
      <c r="I11" s="290">
        <f t="shared" si="0"/>
        <v>-139</v>
      </c>
      <c r="J11" s="290">
        <f t="shared" si="1"/>
        <v>-69500</v>
      </c>
      <c r="K11" s="290">
        <f t="shared" si="2"/>
        <v>-0.0695</v>
      </c>
      <c r="L11" s="307">
        <v>3846</v>
      </c>
      <c r="M11" s="308">
        <v>3854</v>
      </c>
      <c r="N11" s="290">
        <f t="shared" si="3"/>
        <v>-8</v>
      </c>
      <c r="O11" s="290">
        <f t="shared" si="4"/>
        <v>-4000</v>
      </c>
      <c r="P11" s="290">
        <f t="shared" si="5"/>
        <v>-0.004</v>
      </c>
      <c r="Q11" s="414"/>
    </row>
    <row r="12" spans="1:17" ht="19.5" customHeight="1">
      <c r="A12" s="244">
        <v>4</v>
      </c>
      <c r="B12" s="270" t="s">
        <v>235</v>
      </c>
      <c r="C12" s="268">
        <v>4864863</v>
      </c>
      <c r="D12" s="254" t="s">
        <v>12</v>
      </c>
      <c r="E12" s="91" t="s">
        <v>314</v>
      </c>
      <c r="F12" s="619">
        <v>937.5</v>
      </c>
      <c r="G12" s="307">
        <v>997793</v>
      </c>
      <c r="H12" s="308">
        <v>997777</v>
      </c>
      <c r="I12" s="290">
        <f t="shared" si="0"/>
        <v>16</v>
      </c>
      <c r="J12" s="290">
        <f t="shared" si="1"/>
        <v>15000</v>
      </c>
      <c r="K12" s="290">
        <f t="shared" si="2"/>
        <v>0.015</v>
      </c>
      <c r="L12" s="307">
        <v>999785</v>
      </c>
      <c r="M12" s="308">
        <v>999785</v>
      </c>
      <c r="N12" s="290">
        <f t="shared" si="3"/>
        <v>0</v>
      </c>
      <c r="O12" s="290">
        <f t="shared" si="4"/>
        <v>0</v>
      </c>
      <c r="P12" s="290">
        <f t="shared" si="5"/>
        <v>0</v>
      </c>
      <c r="Q12" s="620"/>
    </row>
    <row r="13" spans="1:17" ht="19.5" customHeight="1">
      <c r="A13" s="244"/>
      <c r="B13" s="267" t="s">
        <v>236</v>
      </c>
      <c r="C13" s="268"/>
      <c r="D13" s="254"/>
      <c r="E13" s="80"/>
      <c r="F13" s="269"/>
      <c r="G13" s="307"/>
      <c r="H13" s="308"/>
      <c r="I13" s="290"/>
      <c r="J13" s="290"/>
      <c r="K13" s="290"/>
      <c r="L13" s="307"/>
      <c r="M13" s="308"/>
      <c r="N13" s="290"/>
      <c r="O13" s="290"/>
      <c r="P13" s="290"/>
      <c r="Q13" s="414"/>
    </row>
    <row r="14" spans="1:17" ht="19.5" customHeight="1">
      <c r="A14" s="244"/>
      <c r="B14" s="267"/>
      <c r="C14" s="268"/>
      <c r="D14" s="254"/>
      <c r="E14" s="80"/>
      <c r="F14" s="269"/>
      <c r="G14" s="307"/>
      <c r="H14" s="308"/>
      <c r="I14" s="290"/>
      <c r="J14" s="290"/>
      <c r="K14" s="290"/>
      <c r="L14" s="307"/>
      <c r="M14" s="308"/>
      <c r="N14" s="290"/>
      <c r="O14" s="290"/>
      <c r="P14" s="290"/>
      <c r="Q14" s="414"/>
    </row>
    <row r="15" spans="1:17" ht="19.5" customHeight="1">
      <c r="A15" s="244">
        <v>5</v>
      </c>
      <c r="B15" s="270" t="s">
        <v>237</v>
      </c>
      <c r="C15" s="268">
        <v>5128406</v>
      </c>
      <c r="D15" s="254" t="s">
        <v>12</v>
      </c>
      <c r="E15" s="91" t="s">
        <v>314</v>
      </c>
      <c r="F15" s="269">
        <v>-1000</v>
      </c>
      <c r="G15" s="307">
        <v>993478</v>
      </c>
      <c r="H15" s="308">
        <v>993549</v>
      </c>
      <c r="I15" s="290">
        <f t="shared" si="0"/>
        <v>-71</v>
      </c>
      <c r="J15" s="290">
        <f t="shared" si="1"/>
        <v>71000</v>
      </c>
      <c r="K15" s="290">
        <f t="shared" si="2"/>
        <v>0.071</v>
      </c>
      <c r="L15" s="307">
        <v>999634</v>
      </c>
      <c r="M15" s="308">
        <v>999636</v>
      </c>
      <c r="N15" s="290">
        <f t="shared" si="3"/>
        <v>-2</v>
      </c>
      <c r="O15" s="290">
        <f t="shared" si="4"/>
        <v>2000</v>
      </c>
      <c r="P15" s="290">
        <f t="shared" si="5"/>
        <v>0.002</v>
      </c>
      <c r="Q15" s="414"/>
    </row>
    <row r="16" spans="1:17" ht="19.5" customHeight="1">
      <c r="A16" s="244">
        <v>6</v>
      </c>
      <c r="B16" s="270" t="s">
        <v>238</v>
      </c>
      <c r="C16" s="268">
        <v>4864851</v>
      </c>
      <c r="D16" s="254" t="s">
        <v>12</v>
      </c>
      <c r="E16" s="91" t="s">
        <v>314</v>
      </c>
      <c r="F16" s="269">
        <v>-500</v>
      </c>
      <c r="G16" s="307">
        <v>993229</v>
      </c>
      <c r="H16" s="308">
        <v>993187</v>
      </c>
      <c r="I16" s="290">
        <f t="shared" si="0"/>
        <v>42</v>
      </c>
      <c r="J16" s="290">
        <f t="shared" si="1"/>
        <v>-21000</v>
      </c>
      <c r="K16" s="290">
        <f t="shared" si="2"/>
        <v>-0.021</v>
      </c>
      <c r="L16" s="307">
        <v>999930</v>
      </c>
      <c r="M16" s="308">
        <v>999931</v>
      </c>
      <c r="N16" s="290">
        <f t="shared" si="3"/>
        <v>-1</v>
      </c>
      <c r="O16" s="290">
        <f t="shared" si="4"/>
        <v>500</v>
      </c>
      <c r="P16" s="290">
        <f t="shared" si="5"/>
        <v>0.0005</v>
      </c>
      <c r="Q16" s="414"/>
    </row>
    <row r="17" spans="1:17" ht="19.5" customHeight="1">
      <c r="A17" s="244">
        <v>7</v>
      </c>
      <c r="B17" s="270" t="s">
        <v>253</v>
      </c>
      <c r="C17" s="268">
        <v>4902559</v>
      </c>
      <c r="D17" s="254" t="s">
        <v>12</v>
      </c>
      <c r="E17" s="91" t="s">
        <v>314</v>
      </c>
      <c r="F17" s="269">
        <v>300</v>
      </c>
      <c r="G17" s="307">
        <v>231</v>
      </c>
      <c r="H17" s="308">
        <v>231</v>
      </c>
      <c r="I17" s="290">
        <f t="shared" si="0"/>
        <v>0</v>
      </c>
      <c r="J17" s="290">
        <f t="shared" si="1"/>
        <v>0</v>
      </c>
      <c r="K17" s="290">
        <f t="shared" si="2"/>
        <v>0</v>
      </c>
      <c r="L17" s="307">
        <v>4</v>
      </c>
      <c r="M17" s="308">
        <v>4</v>
      </c>
      <c r="N17" s="290">
        <f t="shared" si="3"/>
        <v>0</v>
      </c>
      <c r="O17" s="290">
        <f t="shared" si="4"/>
        <v>0</v>
      </c>
      <c r="P17" s="290">
        <f t="shared" si="5"/>
        <v>0</v>
      </c>
      <c r="Q17" s="414"/>
    </row>
    <row r="18" spans="1:17" ht="19.5" customHeight="1">
      <c r="A18" s="244"/>
      <c r="B18" s="267"/>
      <c r="C18" s="268"/>
      <c r="D18" s="254"/>
      <c r="E18" s="91"/>
      <c r="F18" s="269"/>
      <c r="G18" s="307"/>
      <c r="H18" s="308"/>
      <c r="I18" s="290"/>
      <c r="J18" s="290"/>
      <c r="K18" s="290"/>
      <c r="L18" s="307"/>
      <c r="M18" s="308"/>
      <c r="N18" s="290"/>
      <c r="O18" s="290"/>
      <c r="P18" s="290"/>
      <c r="Q18" s="414"/>
    </row>
    <row r="19" spans="1:17" ht="19.5" customHeight="1">
      <c r="A19" s="244"/>
      <c r="B19" s="270"/>
      <c r="C19" s="268"/>
      <c r="D19" s="254"/>
      <c r="E19" s="91"/>
      <c r="F19" s="269"/>
      <c r="G19" s="307"/>
      <c r="H19" s="308"/>
      <c r="I19" s="290"/>
      <c r="J19" s="290"/>
      <c r="K19" s="290"/>
      <c r="L19" s="307"/>
      <c r="M19" s="308"/>
      <c r="N19" s="290"/>
      <c r="O19" s="290"/>
      <c r="P19" s="290"/>
      <c r="Q19" s="414"/>
    </row>
    <row r="20" spans="1:17" ht="19.5" customHeight="1">
      <c r="A20" s="244"/>
      <c r="B20" s="267" t="s">
        <v>239</v>
      </c>
      <c r="C20" s="268"/>
      <c r="D20" s="254"/>
      <c r="E20" s="91"/>
      <c r="F20" s="271"/>
      <c r="G20" s="307"/>
      <c r="H20" s="308"/>
      <c r="I20" s="290"/>
      <c r="J20" s="290"/>
      <c r="K20" s="525">
        <f>SUM(K9:K19)</f>
        <v>-0.385</v>
      </c>
      <c r="L20" s="307"/>
      <c r="M20" s="308"/>
      <c r="N20" s="290"/>
      <c r="O20" s="290"/>
      <c r="P20" s="525">
        <f>SUM(P9:P19)</f>
        <v>-0.0029000000000000002</v>
      </c>
      <c r="Q20" s="414"/>
    </row>
    <row r="21" spans="1:17" ht="19.5" customHeight="1">
      <c r="A21" s="244"/>
      <c r="B21" s="267" t="s">
        <v>240</v>
      </c>
      <c r="C21" s="268"/>
      <c r="D21" s="254"/>
      <c r="E21" s="91"/>
      <c r="F21" s="271"/>
      <c r="G21" s="307"/>
      <c r="H21" s="308"/>
      <c r="I21" s="290"/>
      <c r="J21" s="290"/>
      <c r="K21" s="290"/>
      <c r="L21" s="307"/>
      <c r="M21" s="308"/>
      <c r="N21" s="290"/>
      <c r="O21" s="290"/>
      <c r="P21" s="290"/>
      <c r="Q21" s="414"/>
    </row>
    <row r="22" spans="1:17" ht="19.5" customHeight="1">
      <c r="A22" s="244"/>
      <c r="B22" s="267" t="s">
        <v>241</v>
      </c>
      <c r="C22" s="268"/>
      <c r="D22" s="254"/>
      <c r="E22" s="91"/>
      <c r="F22" s="271"/>
      <c r="G22" s="307"/>
      <c r="H22" s="308"/>
      <c r="I22" s="290"/>
      <c r="J22" s="290"/>
      <c r="K22" s="290"/>
      <c r="L22" s="307"/>
      <c r="M22" s="308"/>
      <c r="N22" s="290"/>
      <c r="O22" s="290"/>
      <c r="P22" s="290"/>
      <c r="Q22" s="414"/>
    </row>
    <row r="23" spans="1:17" ht="19.5" customHeight="1">
      <c r="A23" s="244">
        <v>8</v>
      </c>
      <c r="B23" s="270" t="s">
        <v>242</v>
      </c>
      <c r="C23" s="268">
        <v>4864796</v>
      </c>
      <c r="D23" s="254" t="s">
        <v>12</v>
      </c>
      <c r="E23" s="91" t="s">
        <v>314</v>
      </c>
      <c r="F23" s="269">
        <v>200</v>
      </c>
      <c r="G23" s="307">
        <v>968395</v>
      </c>
      <c r="H23" s="308">
        <v>969061</v>
      </c>
      <c r="I23" s="290">
        <f t="shared" si="0"/>
        <v>-666</v>
      </c>
      <c r="J23" s="290">
        <f t="shared" si="1"/>
        <v>-133200</v>
      </c>
      <c r="K23" s="290">
        <f t="shared" si="2"/>
        <v>-0.1332</v>
      </c>
      <c r="L23" s="307">
        <v>996560</v>
      </c>
      <c r="M23" s="308">
        <v>996595</v>
      </c>
      <c r="N23" s="290">
        <f t="shared" si="3"/>
        <v>-35</v>
      </c>
      <c r="O23" s="290">
        <f t="shared" si="4"/>
        <v>-7000</v>
      </c>
      <c r="P23" s="290">
        <f t="shared" si="5"/>
        <v>-0.007</v>
      </c>
      <c r="Q23" s="425"/>
    </row>
    <row r="24" spans="1:17" ht="21" customHeight="1">
      <c r="A24" s="244">
        <v>9</v>
      </c>
      <c r="B24" s="270" t="s">
        <v>243</v>
      </c>
      <c r="C24" s="268">
        <v>5128407</v>
      </c>
      <c r="D24" s="254" t="s">
        <v>12</v>
      </c>
      <c r="E24" s="91" t="s">
        <v>314</v>
      </c>
      <c r="F24" s="269">
        <v>937.5</v>
      </c>
      <c r="G24" s="307">
        <v>986667</v>
      </c>
      <c r="H24" s="308">
        <v>986894</v>
      </c>
      <c r="I24" s="290">
        <f t="shared" si="0"/>
        <v>-227</v>
      </c>
      <c r="J24" s="290">
        <f t="shared" si="1"/>
        <v>-212812.5</v>
      </c>
      <c r="K24" s="290">
        <f t="shared" si="2"/>
        <v>-0.2128125</v>
      </c>
      <c r="L24" s="307">
        <v>999562</v>
      </c>
      <c r="M24" s="308">
        <v>999565</v>
      </c>
      <c r="N24" s="290">
        <f t="shared" si="3"/>
        <v>-3</v>
      </c>
      <c r="O24" s="290">
        <f t="shared" si="4"/>
        <v>-2812.5</v>
      </c>
      <c r="P24" s="290">
        <f t="shared" si="5"/>
        <v>-0.0028125</v>
      </c>
      <c r="Q24" s="420"/>
    </row>
    <row r="25" spans="1:17" ht="19.5" customHeight="1">
      <c r="A25" s="244"/>
      <c r="B25" s="267" t="s">
        <v>244</v>
      </c>
      <c r="C25" s="270"/>
      <c r="D25" s="254"/>
      <c r="E25" s="91"/>
      <c r="F25" s="271"/>
      <c r="G25" s="307"/>
      <c r="H25" s="308"/>
      <c r="I25" s="290"/>
      <c r="J25" s="290"/>
      <c r="K25" s="525">
        <f>SUM(K23:K24)</f>
        <v>-0.3460125</v>
      </c>
      <c r="L25" s="307"/>
      <c r="M25" s="308"/>
      <c r="N25" s="290"/>
      <c r="O25" s="290"/>
      <c r="P25" s="525">
        <f>SUM(P23:P24)</f>
        <v>-0.0098125</v>
      </c>
      <c r="Q25" s="414"/>
    </row>
    <row r="26" spans="1:17" ht="19.5" customHeight="1">
      <c r="A26" s="244"/>
      <c r="B26" s="267" t="s">
        <v>245</v>
      </c>
      <c r="C26" s="268"/>
      <c r="D26" s="254"/>
      <c r="E26" s="80"/>
      <c r="F26" s="269"/>
      <c r="G26" s="307"/>
      <c r="H26" s="308"/>
      <c r="I26" s="290"/>
      <c r="J26" s="290"/>
      <c r="K26" s="290"/>
      <c r="L26" s="307"/>
      <c r="M26" s="308"/>
      <c r="N26" s="290"/>
      <c r="O26" s="290"/>
      <c r="P26" s="290"/>
      <c r="Q26" s="414"/>
    </row>
    <row r="27" spans="1:17" ht="19.5" customHeight="1">
      <c r="A27" s="244"/>
      <c r="B27" s="267" t="s">
        <v>241</v>
      </c>
      <c r="C27" s="268"/>
      <c r="D27" s="254"/>
      <c r="E27" s="80"/>
      <c r="F27" s="269"/>
      <c r="G27" s="307"/>
      <c r="H27" s="308"/>
      <c r="I27" s="290"/>
      <c r="J27" s="290"/>
      <c r="K27" s="290"/>
      <c r="L27" s="307"/>
      <c r="M27" s="308"/>
      <c r="N27" s="290"/>
      <c r="O27" s="290"/>
      <c r="P27" s="290"/>
      <c r="Q27" s="414"/>
    </row>
    <row r="28" spans="1:17" ht="19.5" customHeight="1">
      <c r="A28" s="244">
        <v>10</v>
      </c>
      <c r="B28" s="270" t="s">
        <v>246</v>
      </c>
      <c r="C28" s="268">
        <v>4864866</v>
      </c>
      <c r="D28" s="254" t="s">
        <v>12</v>
      </c>
      <c r="E28" s="91" t="s">
        <v>314</v>
      </c>
      <c r="F28" s="451">
        <v>1250</v>
      </c>
      <c r="G28" s="307">
        <v>1711</v>
      </c>
      <c r="H28" s="308">
        <v>1716</v>
      </c>
      <c r="I28" s="290">
        <f t="shared" si="0"/>
        <v>-5</v>
      </c>
      <c r="J28" s="290">
        <f t="shared" si="1"/>
        <v>-6250</v>
      </c>
      <c r="K28" s="290">
        <f t="shared" si="2"/>
        <v>-0.00625</v>
      </c>
      <c r="L28" s="307">
        <v>999175</v>
      </c>
      <c r="M28" s="308">
        <v>999178</v>
      </c>
      <c r="N28" s="290">
        <f t="shared" si="3"/>
        <v>-3</v>
      </c>
      <c r="O28" s="290">
        <f t="shared" si="4"/>
        <v>-3750</v>
      </c>
      <c r="P28" s="290">
        <f t="shared" si="5"/>
        <v>-0.00375</v>
      </c>
      <c r="Q28" s="414"/>
    </row>
    <row r="29" spans="1:17" s="797" customFormat="1" ht="19.5" customHeight="1">
      <c r="A29" s="804">
        <v>11</v>
      </c>
      <c r="B29" s="805" t="s">
        <v>247</v>
      </c>
      <c r="C29" s="806">
        <v>5295125</v>
      </c>
      <c r="D29" s="807" t="s">
        <v>12</v>
      </c>
      <c r="E29" s="791" t="s">
        <v>314</v>
      </c>
      <c r="F29" s="808">
        <v>100</v>
      </c>
      <c r="G29" s="793">
        <v>355819</v>
      </c>
      <c r="H29" s="794">
        <v>356456</v>
      </c>
      <c r="I29" s="795">
        <f t="shared" si="0"/>
        <v>-637</v>
      </c>
      <c r="J29" s="795">
        <f t="shared" si="1"/>
        <v>-63700</v>
      </c>
      <c r="K29" s="795">
        <f t="shared" si="2"/>
        <v>-0.0637</v>
      </c>
      <c r="L29" s="793">
        <v>264493</v>
      </c>
      <c r="M29" s="794">
        <v>264688</v>
      </c>
      <c r="N29" s="795">
        <f t="shared" si="3"/>
        <v>-195</v>
      </c>
      <c r="O29" s="795">
        <f t="shared" si="4"/>
        <v>-19500</v>
      </c>
      <c r="P29" s="795">
        <f t="shared" si="5"/>
        <v>-0.0195</v>
      </c>
      <c r="Q29" s="809"/>
    </row>
    <row r="30" spans="1:17" s="797" customFormat="1" ht="19.5" customHeight="1">
      <c r="A30" s="804"/>
      <c r="B30" s="805"/>
      <c r="C30" s="806">
        <v>5295125</v>
      </c>
      <c r="D30" s="807" t="s">
        <v>12</v>
      </c>
      <c r="E30" s="791" t="s">
        <v>314</v>
      </c>
      <c r="F30" s="808">
        <v>93.75</v>
      </c>
      <c r="G30" s="793">
        <v>354782</v>
      </c>
      <c r="H30" s="794">
        <v>355819</v>
      </c>
      <c r="I30" s="795">
        <f>G30-H30</f>
        <v>-1037</v>
      </c>
      <c r="J30" s="795">
        <f>$F30*I30</f>
        <v>-97218.75</v>
      </c>
      <c r="K30" s="810">
        <f>J30/1000000</f>
        <v>-0.09721875</v>
      </c>
      <c r="L30" s="793">
        <v>264511</v>
      </c>
      <c r="M30" s="794">
        <v>264493</v>
      </c>
      <c r="N30" s="795">
        <f>L30-M30</f>
        <v>18</v>
      </c>
      <c r="O30" s="795">
        <f>$F30*N30</f>
        <v>1687.5</v>
      </c>
      <c r="P30" s="795">
        <f>O30/1000000</f>
        <v>0.0016875</v>
      </c>
      <c r="Q30" s="812" t="s">
        <v>475</v>
      </c>
    </row>
    <row r="31" spans="1:17" s="797" customFormat="1" ht="19.5" customHeight="1">
      <c r="A31" s="804">
        <v>12</v>
      </c>
      <c r="B31" s="805" t="s">
        <v>248</v>
      </c>
      <c r="C31" s="806">
        <v>5295126</v>
      </c>
      <c r="D31" s="807" t="s">
        <v>12</v>
      </c>
      <c r="E31" s="791" t="s">
        <v>314</v>
      </c>
      <c r="F31" s="808">
        <v>62.5</v>
      </c>
      <c r="G31" s="793">
        <v>293282</v>
      </c>
      <c r="H31" s="794">
        <v>295558</v>
      </c>
      <c r="I31" s="795">
        <f t="shared" si="0"/>
        <v>-2276</v>
      </c>
      <c r="J31" s="795">
        <f t="shared" si="1"/>
        <v>-142250</v>
      </c>
      <c r="K31" s="795">
        <f t="shared" si="2"/>
        <v>-0.14225</v>
      </c>
      <c r="L31" s="793">
        <v>65312</v>
      </c>
      <c r="M31" s="794">
        <v>63472</v>
      </c>
      <c r="N31" s="795">
        <f t="shared" si="3"/>
        <v>1840</v>
      </c>
      <c r="O31" s="795">
        <f t="shared" si="4"/>
        <v>115000</v>
      </c>
      <c r="P31" s="795">
        <f t="shared" si="5"/>
        <v>0.115</v>
      </c>
      <c r="Q31" s="809"/>
    </row>
    <row r="32" spans="1:17" s="797" customFormat="1" ht="19.5" customHeight="1">
      <c r="A32" s="804">
        <v>13</v>
      </c>
      <c r="B32" s="805" t="s">
        <v>249</v>
      </c>
      <c r="C32" s="806">
        <v>4865179</v>
      </c>
      <c r="D32" s="807" t="s">
        <v>12</v>
      </c>
      <c r="E32" s="791" t="s">
        <v>314</v>
      </c>
      <c r="F32" s="808">
        <v>800</v>
      </c>
      <c r="G32" s="793">
        <v>1042</v>
      </c>
      <c r="H32" s="794">
        <v>1053</v>
      </c>
      <c r="I32" s="795">
        <f t="shared" si="0"/>
        <v>-11</v>
      </c>
      <c r="J32" s="795">
        <f t="shared" si="1"/>
        <v>-8800</v>
      </c>
      <c r="K32" s="795">
        <f t="shared" si="2"/>
        <v>-0.0088</v>
      </c>
      <c r="L32" s="793">
        <v>494</v>
      </c>
      <c r="M32" s="794">
        <v>496</v>
      </c>
      <c r="N32" s="795">
        <f t="shared" si="3"/>
        <v>-2</v>
      </c>
      <c r="O32" s="795">
        <f t="shared" si="4"/>
        <v>-1600</v>
      </c>
      <c r="P32" s="795">
        <f t="shared" si="5"/>
        <v>-0.0016</v>
      </c>
      <c r="Q32" s="809"/>
    </row>
    <row r="33" spans="1:17" s="797" customFormat="1" ht="19.5" customHeight="1">
      <c r="A33" s="804"/>
      <c r="B33" s="805"/>
      <c r="C33" s="806">
        <v>4865179</v>
      </c>
      <c r="D33" s="807" t="s">
        <v>12</v>
      </c>
      <c r="E33" s="791" t="s">
        <v>314</v>
      </c>
      <c r="F33" s="808">
        <v>3750</v>
      </c>
      <c r="G33" s="793">
        <v>990</v>
      </c>
      <c r="H33" s="794">
        <v>1042</v>
      </c>
      <c r="I33" s="795">
        <f t="shared" si="0"/>
        <v>-52</v>
      </c>
      <c r="J33" s="795">
        <f t="shared" si="1"/>
        <v>-195000</v>
      </c>
      <c r="K33" s="795">
        <f t="shared" si="2"/>
        <v>-0.195</v>
      </c>
      <c r="L33" s="793">
        <v>496</v>
      </c>
      <c r="M33" s="794">
        <v>494</v>
      </c>
      <c r="N33" s="795">
        <f t="shared" si="3"/>
        <v>2</v>
      </c>
      <c r="O33" s="795">
        <f t="shared" si="4"/>
        <v>7500</v>
      </c>
      <c r="P33" s="795">
        <f t="shared" si="5"/>
        <v>0.0075</v>
      </c>
      <c r="Q33" s="811" t="s">
        <v>476</v>
      </c>
    </row>
    <row r="34" spans="1:17" ht="19.5" customHeight="1">
      <c r="A34" s="244">
        <v>14</v>
      </c>
      <c r="B34" s="270" t="s">
        <v>250</v>
      </c>
      <c r="C34" s="268">
        <v>4864795</v>
      </c>
      <c r="D34" s="254" t="s">
        <v>12</v>
      </c>
      <c r="E34" s="91" t="s">
        <v>314</v>
      </c>
      <c r="F34" s="451">
        <v>200</v>
      </c>
      <c r="G34" s="307">
        <v>949292</v>
      </c>
      <c r="H34" s="308">
        <v>950051</v>
      </c>
      <c r="I34" s="290">
        <f t="shared" si="0"/>
        <v>-759</v>
      </c>
      <c r="J34" s="290">
        <f t="shared" si="1"/>
        <v>-151800</v>
      </c>
      <c r="K34" s="290">
        <f t="shared" si="2"/>
        <v>-0.1518</v>
      </c>
      <c r="L34" s="307">
        <v>998491</v>
      </c>
      <c r="M34" s="308">
        <v>998502</v>
      </c>
      <c r="N34" s="290">
        <f t="shared" si="3"/>
        <v>-11</v>
      </c>
      <c r="O34" s="290">
        <f t="shared" si="4"/>
        <v>-2200</v>
      </c>
      <c r="P34" s="290">
        <f t="shared" si="5"/>
        <v>-0.0022</v>
      </c>
      <c r="Q34" s="425"/>
    </row>
    <row r="35" spans="1:17" ht="19.5" customHeight="1">
      <c r="A35" s="244">
        <v>15</v>
      </c>
      <c r="B35" s="270" t="s">
        <v>341</v>
      </c>
      <c r="C35" s="268">
        <v>4864821</v>
      </c>
      <c r="D35" s="254" t="s">
        <v>12</v>
      </c>
      <c r="E35" s="91" t="s">
        <v>314</v>
      </c>
      <c r="F35" s="451">
        <v>150</v>
      </c>
      <c r="G35" s="307">
        <v>987169</v>
      </c>
      <c r="H35" s="308">
        <v>988140</v>
      </c>
      <c r="I35" s="290">
        <f t="shared" si="0"/>
        <v>-971</v>
      </c>
      <c r="J35" s="290">
        <f t="shared" si="1"/>
        <v>-145650</v>
      </c>
      <c r="K35" s="290">
        <f t="shared" si="2"/>
        <v>-0.14565</v>
      </c>
      <c r="L35" s="307">
        <v>988470</v>
      </c>
      <c r="M35" s="308">
        <v>988492</v>
      </c>
      <c r="N35" s="290">
        <f t="shared" si="3"/>
        <v>-22</v>
      </c>
      <c r="O35" s="290">
        <f t="shared" si="4"/>
        <v>-3300</v>
      </c>
      <c r="P35" s="290">
        <f t="shared" si="5"/>
        <v>-0.0033</v>
      </c>
      <c r="Q35" s="434"/>
    </row>
    <row r="36" spans="1:17" ht="19.5" customHeight="1">
      <c r="A36" s="244"/>
      <c r="B36" s="267" t="s">
        <v>236</v>
      </c>
      <c r="C36" s="268"/>
      <c r="D36" s="254"/>
      <c r="E36" s="80"/>
      <c r="F36" s="269"/>
      <c r="G36" s="307"/>
      <c r="H36" s="308"/>
      <c r="I36" s="290"/>
      <c r="J36" s="290"/>
      <c r="K36" s="290"/>
      <c r="L36" s="307"/>
      <c r="M36" s="308"/>
      <c r="N36" s="290"/>
      <c r="O36" s="290"/>
      <c r="P36" s="290"/>
      <c r="Q36" s="414"/>
    </row>
    <row r="37" spans="1:17" ht="19.5" customHeight="1">
      <c r="A37" s="244">
        <v>16</v>
      </c>
      <c r="B37" s="270" t="s">
        <v>251</v>
      </c>
      <c r="C37" s="268">
        <v>4865185</v>
      </c>
      <c r="D37" s="254" t="s">
        <v>12</v>
      </c>
      <c r="E37" s="91" t="s">
        <v>314</v>
      </c>
      <c r="F37" s="451">
        <v>-2500</v>
      </c>
      <c r="G37" s="307">
        <v>997068</v>
      </c>
      <c r="H37" s="308">
        <v>997097</v>
      </c>
      <c r="I37" s="290">
        <f t="shared" si="0"/>
        <v>-29</v>
      </c>
      <c r="J37" s="290">
        <f t="shared" si="1"/>
        <v>72500</v>
      </c>
      <c r="K37" s="290">
        <f t="shared" si="2"/>
        <v>0.0725</v>
      </c>
      <c r="L37" s="307">
        <v>3042</v>
      </c>
      <c r="M37" s="308">
        <v>3042</v>
      </c>
      <c r="N37" s="290">
        <f t="shared" si="3"/>
        <v>0</v>
      </c>
      <c r="O37" s="290">
        <f t="shared" si="4"/>
        <v>0</v>
      </c>
      <c r="P37" s="290">
        <f t="shared" si="5"/>
        <v>0</v>
      </c>
      <c r="Q37" s="424"/>
    </row>
    <row r="38" spans="1:17" ht="19.5" customHeight="1">
      <c r="A38" s="244">
        <v>17</v>
      </c>
      <c r="B38" s="270" t="s">
        <v>254</v>
      </c>
      <c r="C38" s="268">
        <v>4902559</v>
      </c>
      <c r="D38" s="254" t="s">
        <v>12</v>
      </c>
      <c r="E38" s="91" t="s">
        <v>314</v>
      </c>
      <c r="F38" s="268">
        <v>-300</v>
      </c>
      <c r="G38" s="307">
        <v>231</v>
      </c>
      <c r="H38" s="308">
        <v>231</v>
      </c>
      <c r="I38" s="290">
        <f t="shared" si="0"/>
        <v>0</v>
      </c>
      <c r="J38" s="290">
        <f t="shared" si="1"/>
        <v>0</v>
      </c>
      <c r="K38" s="290">
        <f t="shared" si="2"/>
        <v>0</v>
      </c>
      <c r="L38" s="307">
        <v>4</v>
      </c>
      <c r="M38" s="308">
        <v>4</v>
      </c>
      <c r="N38" s="290">
        <f t="shared" si="3"/>
        <v>0</v>
      </c>
      <c r="O38" s="290">
        <f t="shared" si="4"/>
        <v>0</v>
      </c>
      <c r="P38" s="290">
        <f t="shared" si="5"/>
        <v>0</v>
      </c>
      <c r="Q38" s="414"/>
    </row>
    <row r="39" spans="1:17" ht="19.5" customHeight="1" thickBot="1">
      <c r="A39" s="272"/>
      <c r="B39" s="273" t="s">
        <v>252</v>
      </c>
      <c r="C39" s="273"/>
      <c r="D39" s="273"/>
      <c r="E39" s="273"/>
      <c r="F39" s="273"/>
      <c r="G39" s="97"/>
      <c r="H39" s="96"/>
      <c r="I39" s="96"/>
      <c r="J39" s="96"/>
      <c r="K39" s="382">
        <f>SUM(K28:K38)</f>
        <v>-0.73816875</v>
      </c>
      <c r="L39" s="278"/>
      <c r="M39" s="610"/>
      <c r="N39" s="610"/>
      <c r="O39" s="610"/>
      <c r="P39" s="275">
        <f>SUM(P28:P38)</f>
        <v>0.0938375</v>
      </c>
      <c r="Q39" s="489"/>
    </row>
    <row r="40" spans="1:16" ht="13.5" thickTop="1">
      <c r="A40" s="51"/>
      <c r="B40" s="2"/>
      <c r="C40" s="87"/>
      <c r="D40" s="51"/>
      <c r="E40" s="87"/>
      <c r="F40" s="9"/>
      <c r="G40" s="9"/>
      <c r="H40" s="9"/>
      <c r="I40" s="9"/>
      <c r="J40" s="9"/>
      <c r="K40" s="10"/>
      <c r="L40" s="279"/>
      <c r="M40" s="480"/>
      <c r="N40" s="480"/>
      <c r="O40" s="480"/>
      <c r="P40" s="480"/>
    </row>
    <row r="41" spans="11:16" ht="12.75">
      <c r="K41" s="480"/>
      <c r="L41" s="480"/>
      <c r="M41" s="480"/>
      <c r="N41" s="480"/>
      <c r="O41" s="480"/>
      <c r="P41" s="480"/>
    </row>
    <row r="42" spans="7:16" ht="12.75">
      <c r="G42" s="611"/>
      <c r="K42" s="480"/>
      <c r="L42" s="480"/>
      <c r="M42" s="480"/>
      <c r="N42" s="480"/>
      <c r="O42" s="480"/>
      <c r="P42" s="480"/>
    </row>
    <row r="43" spans="2:16" ht="21.75">
      <c r="B43" s="169" t="s">
        <v>305</v>
      </c>
      <c r="K43" s="612">
        <f>K20</f>
        <v>-0.385</v>
      </c>
      <c r="L43" s="613"/>
      <c r="M43" s="613"/>
      <c r="N43" s="613"/>
      <c r="O43" s="613"/>
      <c r="P43" s="612">
        <f>P20</f>
        <v>-0.0029000000000000002</v>
      </c>
    </row>
    <row r="44" spans="2:16" ht="21.75">
      <c r="B44" s="169" t="s">
        <v>306</v>
      </c>
      <c r="K44" s="612">
        <f>K25</f>
        <v>-0.3460125</v>
      </c>
      <c r="L44" s="613"/>
      <c r="M44" s="613"/>
      <c r="N44" s="613"/>
      <c r="O44" s="613"/>
      <c r="P44" s="612">
        <f>P25</f>
        <v>-0.0098125</v>
      </c>
    </row>
    <row r="45" spans="2:16" ht="21.75">
      <c r="B45" s="169" t="s">
        <v>307</v>
      </c>
      <c r="K45" s="612">
        <f>K39</f>
        <v>-0.73816875</v>
      </c>
      <c r="L45" s="613"/>
      <c r="M45" s="613"/>
      <c r="N45" s="613"/>
      <c r="O45" s="613"/>
      <c r="P45" s="614">
        <f>P39</f>
        <v>0.0938375</v>
      </c>
    </row>
  </sheetData>
  <sheetProtection/>
  <printOptions horizontalCentered="1"/>
  <pageMargins left="0.4" right="0.38" top="0.59" bottom="0.58" header="0.5" footer="0.5"/>
  <pageSetup horizontalDpi="600" verticalDpi="600" orientation="landscape" scale="5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48"/>
  <sheetViews>
    <sheetView view="pageBreakPreview" zoomScale="84" zoomScaleNormal="75" zoomScaleSheetLayoutView="84" zoomScalePageLayoutView="0" workbookViewId="0" topLeftCell="A1">
      <selection activeCell="G42" sqref="G42"/>
    </sheetView>
  </sheetViews>
  <sheetFormatPr defaultColWidth="9.140625" defaultRowHeight="12.75"/>
  <cols>
    <col min="1" max="1" width="6.28125" style="0" customWidth="1"/>
    <col min="2" max="2" width="12.421875" style="0" customWidth="1"/>
    <col min="3" max="3" width="12.140625" style="0" customWidth="1"/>
    <col min="5" max="5" width="14.421875" style="0" customWidth="1"/>
    <col min="6" max="6" width="8.421875" style="0" customWidth="1"/>
    <col min="7" max="7" width="13.57421875" style="0" customWidth="1"/>
    <col min="8" max="8" width="14.8515625" style="0" customWidth="1"/>
    <col min="9" max="9" width="13.00390625" style="0" customWidth="1"/>
    <col min="10" max="10" width="14.140625" style="0" customWidth="1"/>
    <col min="11" max="11" width="13.8515625" style="0" customWidth="1"/>
    <col min="12" max="12" width="14.140625" style="0" customWidth="1"/>
    <col min="13" max="13" width="13.57421875" style="0" customWidth="1"/>
    <col min="14" max="14" width="11.28125" style="0" customWidth="1"/>
    <col min="15" max="15" width="15.140625" style="0" customWidth="1"/>
    <col min="16" max="16" width="13.8515625" style="0" customWidth="1"/>
    <col min="17" max="17" width="18.7109375" style="0" customWidth="1"/>
    <col min="18" max="18" width="7.57421875" style="0" customWidth="1"/>
  </cols>
  <sheetData>
    <row r="1" ht="26.25">
      <c r="A1" s="1" t="s">
        <v>215</v>
      </c>
    </row>
    <row r="2" spans="1:16" ht="20.25">
      <c r="A2" s="285" t="s">
        <v>216</v>
      </c>
      <c r="P2" s="251" t="str">
        <f>NDPL!Q1</f>
        <v>MARCH-2021</v>
      </c>
    </row>
    <row r="3" spans="1:9" ht="18">
      <c r="A3" s="165" t="s">
        <v>317</v>
      </c>
      <c r="B3" s="165"/>
      <c r="C3" s="239"/>
      <c r="D3" s="240"/>
      <c r="E3" s="240"/>
      <c r="F3" s="239"/>
      <c r="G3" s="239"/>
      <c r="H3" s="239"/>
      <c r="I3" s="239"/>
    </row>
    <row r="4" spans="1:16" ht="24" thickBot="1">
      <c r="A4" s="3"/>
      <c r="G4" s="17"/>
      <c r="H4" s="17"/>
      <c r="I4" s="44" t="s">
        <v>363</v>
      </c>
      <c r="J4" s="17"/>
      <c r="K4" s="17"/>
      <c r="L4" s="17"/>
      <c r="M4" s="17"/>
      <c r="N4" s="44" t="s">
        <v>364</v>
      </c>
      <c r="O4" s="17"/>
      <c r="P4" s="17"/>
    </row>
    <row r="5" spans="1:17" ht="39.75" thickBot="1" thickTop="1">
      <c r="A5" s="33" t="s">
        <v>8</v>
      </c>
      <c r="B5" s="30" t="s">
        <v>9</v>
      </c>
      <c r="C5" s="31" t="s">
        <v>1</v>
      </c>
      <c r="D5" s="31" t="s">
        <v>2</v>
      </c>
      <c r="E5" s="31" t="s">
        <v>3</v>
      </c>
      <c r="F5" s="31" t="s">
        <v>10</v>
      </c>
      <c r="G5" s="33" t="str">
        <f>NDPL!G5</f>
        <v>FINAL READING 31/03/2021</v>
      </c>
      <c r="H5" s="31" t="str">
        <f>NDPL!H5</f>
        <v>INTIAL READING 01/03/2021</v>
      </c>
      <c r="I5" s="31" t="s">
        <v>4</v>
      </c>
      <c r="J5" s="31" t="s">
        <v>5</v>
      </c>
      <c r="K5" s="31" t="s">
        <v>6</v>
      </c>
      <c r="L5" s="33" t="str">
        <f>NDPL!G5</f>
        <v>FINAL READING 31/03/2021</v>
      </c>
      <c r="M5" s="31" t="str">
        <f>NDPL!H5</f>
        <v>INTIAL READING 01/03/2021</v>
      </c>
      <c r="N5" s="31" t="s">
        <v>4</v>
      </c>
      <c r="O5" s="31" t="s">
        <v>5</v>
      </c>
      <c r="P5" s="32" t="s">
        <v>6</v>
      </c>
      <c r="Q5" s="32" t="s">
        <v>282</v>
      </c>
    </row>
    <row r="6" ht="14.25" thickBot="1" thickTop="1"/>
    <row r="7" spans="1:17" ht="13.5" thickTop="1">
      <c r="A7" s="22"/>
      <c r="B7" s="104"/>
      <c r="C7" s="23"/>
      <c r="D7" s="23"/>
      <c r="E7" s="23"/>
      <c r="F7" s="28"/>
      <c r="G7" s="22"/>
      <c r="H7" s="23"/>
      <c r="I7" s="23"/>
      <c r="J7" s="23"/>
      <c r="K7" s="28"/>
      <c r="L7" s="22"/>
      <c r="M7" s="23"/>
      <c r="N7" s="23"/>
      <c r="O7" s="23"/>
      <c r="P7" s="28"/>
      <c r="Q7" s="134"/>
    </row>
    <row r="8" spans="1:17" ht="18">
      <c r="A8" s="105"/>
      <c r="B8" s="393" t="s">
        <v>258</v>
      </c>
      <c r="C8" s="392"/>
      <c r="D8" s="106"/>
      <c r="E8" s="106"/>
      <c r="F8" s="107"/>
      <c r="G8" s="114"/>
      <c r="H8" s="17"/>
      <c r="I8" s="64"/>
      <c r="J8" s="64"/>
      <c r="K8" s="66"/>
      <c r="L8" s="65"/>
      <c r="M8" s="63"/>
      <c r="N8" s="64"/>
      <c r="O8" s="64"/>
      <c r="P8" s="66"/>
      <c r="Q8" s="135"/>
    </row>
    <row r="9" spans="1:17" ht="18">
      <c r="A9" s="108"/>
      <c r="B9" s="394" t="s">
        <v>259</v>
      </c>
      <c r="C9" s="395" t="s">
        <v>255</v>
      </c>
      <c r="D9" s="109"/>
      <c r="E9" s="106"/>
      <c r="F9" s="107"/>
      <c r="G9" s="21"/>
      <c r="H9" s="17"/>
      <c r="I9" s="64"/>
      <c r="J9" s="64"/>
      <c r="K9" s="66"/>
      <c r="L9" s="164"/>
      <c r="M9" s="64"/>
      <c r="N9" s="64"/>
      <c r="O9" s="64"/>
      <c r="P9" s="66"/>
      <c r="Q9" s="135"/>
    </row>
    <row r="10" spans="1:17" s="410" customFormat="1" ht="18">
      <c r="A10" s="385">
        <v>1</v>
      </c>
      <c r="B10" s="469" t="s">
        <v>256</v>
      </c>
      <c r="C10" s="392">
        <v>5295181</v>
      </c>
      <c r="D10" s="406" t="s">
        <v>12</v>
      </c>
      <c r="E10" s="106" t="s">
        <v>321</v>
      </c>
      <c r="F10" s="470">
        <v>1000</v>
      </c>
      <c r="G10" s="307">
        <v>123602</v>
      </c>
      <c r="H10" s="308">
        <v>123398</v>
      </c>
      <c r="I10" s="290">
        <f aca="true" t="shared" si="0" ref="I10:I16">G10-H10</f>
        <v>204</v>
      </c>
      <c r="J10" s="290">
        <f aca="true" t="shared" si="1" ref="J10:J16">$F10*I10</f>
        <v>204000</v>
      </c>
      <c r="K10" s="290">
        <f aca="true" t="shared" si="2" ref="K10:K16">J10/1000000</f>
        <v>0.204</v>
      </c>
      <c r="L10" s="307">
        <v>27569</v>
      </c>
      <c r="M10" s="308">
        <v>27463</v>
      </c>
      <c r="N10" s="290">
        <f>L10-M10</f>
        <v>106</v>
      </c>
      <c r="O10" s="290">
        <f>$F10*N10</f>
        <v>106000</v>
      </c>
      <c r="P10" s="290">
        <f>O10/1000000</f>
        <v>0.106</v>
      </c>
      <c r="Q10" s="414"/>
    </row>
    <row r="11" spans="1:17" s="410" customFormat="1" ht="18">
      <c r="A11" s="385"/>
      <c r="B11" s="469"/>
      <c r="C11" s="392"/>
      <c r="D11" s="406"/>
      <c r="E11" s="106"/>
      <c r="F11" s="470">
        <v>1000</v>
      </c>
      <c r="G11" s="307">
        <v>123194</v>
      </c>
      <c r="H11" s="308">
        <v>122286</v>
      </c>
      <c r="I11" s="290">
        <f t="shared" si="0"/>
        <v>908</v>
      </c>
      <c r="J11" s="290">
        <f t="shared" si="1"/>
        <v>908000</v>
      </c>
      <c r="K11" s="290">
        <f t="shared" si="2"/>
        <v>0.908</v>
      </c>
      <c r="L11" s="307"/>
      <c r="M11" s="308"/>
      <c r="N11" s="290"/>
      <c r="O11" s="290"/>
      <c r="P11" s="290"/>
      <c r="Q11" s="414"/>
    </row>
    <row r="12" spans="1:17" s="410" customFormat="1" ht="18">
      <c r="A12" s="385">
        <v>2</v>
      </c>
      <c r="B12" s="469" t="s">
        <v>257</v>
      </c>
      <c r="C12" s="392">
        <v>4864970</v>
      </c>
      <c r="D12" s="406" t="s">
        <v>12</v>
      </c>
      <c r="E12" s="106" t="s">
        <v>321</v>
      </c>
      <c r="F12" s="470">
        <v>2000</v>
      </c>
      <c r="G12" s="307">
        <v>9278</v>
      </c>
      <c r="H12" s="308">
        <v>8719</v>
      </c>
      <c r="I12" s="290">
        <f t="shared" si="0"/>
        <v>559</v>
      </c>
      <c r="J12" s="290">
        <f t="shared" si="1"/>
        <v>1118000</v>
      </c>
      <c r="K12" s="290">
        <f t="shared" si="2"/>
        <v>1.118</v>
      </c>
      <c r="L12" s="307">
        <v>1386</v>
      </c>
      <c r="M12" s="308">
        <v>1344</v>
      </c>
      <c r="N12" s="290">
        <f>L12-M12</f>
        <v>42</v>
      </c>
      <c r="O12" s="290">
        <f>$F12*N12</f>
        <v>84000</v>
      </c>
      <c r="P12" s="290">
        <f>O12/1000000</f>
        <v>0.084</v>
      </c>
      <c r="Q12" s="425"/>
    </row>
    <row r="13" spans="1:17" s="410" customFormat="1" ht="18">
      <c r="A13" s="90">
        <v>3</v>
      </c>
      <c r="B13" s="710" t="s">
        <v>443</v>
      </c>
      <c r="C13" s="392">
        <v>4864958</v>
      </c>
      <c r="D13" s="667" t="s">
        <v>12</v>
      </c>
      <c r="E13" s="667" t="s">
        <v>321</v>
      </c>
      <c r="F13" s="470">
        <v>-500</v>
      </c>
      <c r="G13" s="307">
        <v>914273</v>
      </c>
      <c r="H13" s="308">
        <v>918419</v>
      </c>
      <c r="I13" s="290">
        <f t="shared" si="0"/>
        <v>-4146</v>
      </c>
      <c r="J13" s="290">
        <f t="shared" si="1"/>
        <v>2073000</v>
      </c>
      <c r="K13" s="290">
        <f t="shared" si="2"/>
        <v>2.073</v>
      </c>
      <c r="L13" s="307">
        <v>998015</v>
      </c>
      <c r="M13" s="308">
        <v>998015</v>
      </c>
      <c r="N13" s="290">
        <f>L13-M13</f>
        <v>0</v>
      </c>
      <c r="O13" s="290">
        <f>$F13*N13</f>
        <v>0</v>
      </c>
      <c r="P13" s="290">
        <f>O13/1000000</f>
        <v>0</v>
      </c>
      <c r="Q13" s="414"/>
    </row>
    <row r="14" spans="1:17" s="410" customFormat="1" ht="18">
      <c r="A14" s="90">
        <v>4</v>
      </c>
      <c r="B14" s="710" t="s">
        <v>444</v>
      </c>
      <c r="C14" s="392">
        <v>5295115</v>
      </c>
      <c r="D14" s="667" t="s">
        <v>12</v>
      </c>
      <c r="E14" s="667" t="s">
        <v>321</v>
      </c>
      <c r="F14" s="470">
        <v>-100</v>
      </c>
      <c r="G14" s="307">
        <v>443252</v>
      </c>
      <c r="H14" s="308">
        <v>444375</v>
      </c>
      <c r="I14" s="290">
        <f t="shared" si="0"/>
        <v>-1123</v>
      </c>
      <c r="J14" s="290">
        <f t="shared" si="1"/>
        <v>112300</v>
      </c>
      <c r="K14" s="290">
        <f t="shared" si="2"/>
        <v>0.1123</v>
      </c>
      <c r="L14" s="307">
        <v>984122</v>
      </c>
      <c r="M14" s="308">
        <v>984122</v>
      </c>
      <c r="N14" s="290">
        <f>L14-M14</f>
        <v>0</v>
      </c>
      <c r="O14" s="290">
        <f>$F14*N14</f>
        <v>0</v>
      </c>
      <c r="P14" s="290">
        <f>O14/1000000</f>
        <v>0</v>
      </c>
      <c r="Q14" s="414"/>
    </row>
    <row r="15" spans="1:17" s="410" customFormat="1" ht="18">
      <c r="A15" s="90"/>
      <c r="B15" s="710"/>
      <c r="C15" s="392"/>
      <c r="D15" s="667"/>
      <c r="E15" s="667"/>
      <c r="F15" s="470">
        <v>-100</v>
      </c>
      <c r="G15" s="307">
        <v>445741</v>
      </c>
      <c r="H15" s="308">
        <v>445835</v>
      </c>
      <c r="I15" s="290">
        <f t="shared" si="0"/>
        <v>-94</v>
      </c>
      <c r="J15" s="290">
        <f t="shared" si="1"/>
        <v>9400</v>
      </c>
      <c r="K15" s="290">
        <f t="shared" si="2"/>
        <v>0.0094</v>
      </c>
      <c r="L15" s="307"/>
      <c r="M15" s="308"/>
      <c r="N15" s="290"/>
      <c r="O15" s="290"/>
      <c r="P15" s="290"/>
      <c r="Q15" s="414"/>
    </row>
    <row r="16" spans="1:17" s="410" customFormat="1" ht="18">
      <c r="A16" s="90"/>
      <c r="B16" s="110"/>
      <c r="C16" s="101"/>
      <c r="D16" s="406"/>
      <c r="E16" s="111"/>
      <c r="F16" s="470">
        <v>-100</v>
      </c>
      <c r="G16" s="307">
        <v>449690</v>
      </c>
      <c r="H16" s="308">
        <v>451717</v>
      </c>
      <c r="I16" s="290">
        <f t="shared" si="0"/>
        <v>-2027</v>
      </c>
      <c r="J16" s="290">
        <f t="shared" si="1"/>
        <v>202700</v>
      </c>
      <c r="K16" s="290">
        <f t="shared" si="2"/>
        <v>0.2027</v>
      </c>
      <c r="L16" s="364"/>
      <c r="M16" s="363"/>
      <c r="N16" s="363"/>
      <c r="O16" s="363"/>
      <c r="P16" s="430"/>
      <c r="Q16" s="414"/>
    </row>
    <row r="17" spans="1:17" ht="18">
      <c r="A17" s="90"/>
      <c r="B17" s="110"/>
      <c r="C17" s="101"/>
      <c r="D17" s="406"/>
      <c r="E17" s="111"/>
      <c r="F17" s="112"/>
      <c r="G17" s="115"/>
      <c r="H17" s="401" t="s">
        <v>291</v>
      </c>
      <c r="I17" s="388"/>
      <c r="J17" s="274"/>
      <c r="K17" s="389">
        <f>SUM(K10:K16)</f>
        <v>4.6274000000000015</v>
      </c>
      <c r="L17" s="164"/>
      <c r="M17" s="402" t="s">
        <v>291</v>
      </c>
      <c r="N17" s="390"/>
      <c r="O17" s="386"/>
      <c r="P17" s="389">
        <f>SUM(P10:P16)</f>
        <v>0.19</v>
      </c>
      <c r="Q17" s="135"/>
    </row>
    <row r="18" spans="1:17" ht="18">
      <c r="A18" s="90"/>
      <c r="B18" s="282"/>
      <c r="C18" s="281"/>
      <c r="D18" s="406"/>
      <c r="E18" s="111"/>
      <c r="F18" s="112"/>
      <c r="G18" s="115"/>
      <c r="H18" s="116"/>
      <c r="I18" s="64"/>
      <c r="J18" s="64"/>
      <c r="K18" s="66"/>
      <c r="L18" s="164"/>
      <c r="M18" s="64"/>
      <c r="N18" s="64"/>
      <c r="O18" s="64"/>
      <c r="P18" s="66"/>
      <c r="Q18" s="135"/>
    </row>
    <row r="19" spans="1:17" ht="18">
      <c r="A19" s="21"/>
      <c r="B19" s="17"/>
      <c r="C19" s="17"/>
      <c r="D19" s="17"/>
      <c r="E19" s="17"/>
      <c r="F19" s="17"/>
      <c r="G19" s="21"/>
      <c r="H19" s="404"/>
      <c r="I19" s="403"/>
      <c r="J19" s="359"/>
      <c r="K19" s="391"/>
      <c r="L19" s="21"/>
      <c r="M19" s="404"/>
      <c r="N19" s="391"/>
      <c r="O19" s="359"/>
      <c r="P19" s="391"/>
      <c r="Q19" s="135"/>
    </row>
    <row r="20" spans="1:17" ht="12.75">
      <c r="A20" s="21"/>
      <c r="B20" s="17"/>
      <c r="C20" s="17"/>
      <c r="D20" s="17"/>
      <c r="E20" s="17"/>
      <c r="F20" s="17"/>
      <c r="G20" s="21"/>
      <c r="H20" s="17"/>
      <c r="I20" s="17"/>
      <c r="J20" s="17"/>
      <c r="K20" s="17"/>
      <c r="L20" s="21"/>
      <c r="M20" s="17"/>
      <c r="N20" s="17"/>
      <c r="O20" s="17"/>
      <c r="P20" s="95"/>
      <c r="Q20" s="135"/>
    </row>
    <row r="21" spans="1:17" ht="13.5" thickBot="1">
      <c r="A21" s="25"/>
      <c r="B21" s="26"/>
      <c r="C21" s="26"/>
      <c r="D21" s="26"/>
      <c r="E21" s="26"/>
      <c r="F21" s="26"/>
      <c r="G21" s="25"/>
      <c r="H21" s="26"/>
      <c r="I21" s="176"/>
      <c r="J21" s="26"/>
      <c r="K21" s="177"/>
      <c r="L21" s="25"/>
      <c r="M21" s="26"/>
      <c r="N21" s="176"/>
      <c r="O21" s="26"/>
      <c r="P21" s="177"/>
      <c r="Q21" s="136"/>
    </row>
    <row r="22" ht="13.5" thickTop="1"/>
    <row r="26" spans="1:16" ht="18">
      <c r="A26" s="396" t="s">
        <v>261</v>
      </c>
      <c r="B26" s="166"/>
      <c r="C26" s="166"/>
      <c r="D26" s="166"/>
      <c r="E26" s="166"/>
      <c r="F26" s="166"/>
      <c r="K26" s="117">
        <f>(K17+K19)</f>
        <v>4.6274000000000015</v>
      </c>
      <c r="L26" s="118"/>
      <c r="M26" s="118"/>
      <c r="N26" s="118"/>
      <c r="O26" s="118"/>
      <c r="P26" s="117">
        <f>(P17+P19)</f>
        <v>0.19</v>
      </c>
    </row>
    <row r="29" spans="1:2" ht="18">
      <c r="A29" s="396" t="s">
        <v>262</v>
      </c>
      <c r="B29" s="396" t="s">
        <v>263</v>
      </c>
    </row>
    <row r="30" spans="1:16" ht="18">
      <c r="A30" s="178"/>
      <c r="B30" s="178"/>
      <c r="H30" s="139" t="s">
        <v>264</v>
      </c>
      <c r="I30" s="166"/>
      <c r="J30" s="139"/>
      <c r="K30" s="249">
        <f>SUM(NDPL!K54:K56)</f>
        <v>-19.56559785</v>
      </c>
      <c r="L30" s="249"/>
      <c r="M30" s="249"/>
      <c r="N30" s="249"/>
      <c r="O30" s="249"/>
      <c r="P30" s="249">
        <f>SUM(NDPL!P54:P56)</f>
        <v>0</v>
      </c>
    </row>
    <row r="31" spans="8:16" ht="18">
      <c r="H31" s="139" t="s">
        <v>265</v>
      </c>
      <c r="I31" s="166"/>
      <c r="J31" s="139"/>
      <c r="K31" s="249">
        <f>BRPL!K18</f>
        <v>0</v>
      </c>
      <c r="L31" s="249"/>
      <c r="M31" s="249"/>
      <c r="N31" s="249"/>
      <c r="O31" s="249"/>
      <c r="P31" s="249">
        <f>BRPL!P18</f>
        <v>0</v>
      </c>
    </row>
    <row r="32" spans="8:16" ht="18">
      <c r="H32" s="139" t="s">
        <v>266</v>
      </c>
      <c r="I32" s="166"/>
      <c r="J32" s="139"/>
      <c r="K32" s="166">
        <f>SUM(BYPL!K31,BYPL!K88:K91)</f>
        <v>-4.35475</v>
      </c>
      <c r="L32" s="166"/>
      <c r="M32" s="397"/>
      <c r="N32" s="166"/>
      <c r="O32" s="166"/>
      <c r="P32" s="166">
        <f>SUM(BYPL!P31,BYPL!P88:P91)</f>
        <v>-0.15475</v>
      </c>
    </row>
    <row r="33" spans="8:16" ht="18">
      <c r="H33" s="139" t="s">
        <v>267</v>
      </c>
      <c r="I33" s="166"/>
      <c r="J33" s="139"/>
      <c r="K33" s="166">
        <f>NDMC!K32</f>
        <v>-0.5065</v>
      </c>
      <c r="L33" s="166"/>
      <c r="N33" s="166"/>
      <c r="O33" s="166"/>
      <c r="P33" s="166">
        <f>NDMC!P32</f>
        <v>-0.064</v>
      </c>
    </row>
    <row r="34" spans="8:16" ht="18">
      <c r="H34" s="139" t="s">
        <v>268</v>
      </c>
      <c r="I34" s="166"/>
      <c r="J34" s="139"/>
      <c r="K34" s="166">
        <v>0</v>
      </c>
      <c r="L34" s="166"/>
      <c r="M34" s="166"/>
      <c r="N34" s="166"/>
      <c r="O34" s="166"/>
      <c r="P34" s="166">
        <v>0</v>
      </c>
    </row>
    <row r="35" spans="8:16" ht="18">
      <c r="H35" s="139" t="s">
        <v>431</v>
      </c>
      <c r="I35" s="166"/>
      <c r="J35" s="139"/>
      <c r="K35" s="166">
        <v>0</v>
      </c>
      <c r="L35" s="166"/>
      <c r="N35" s="166"/>
      <c r="O35" s="166"/>
      <c r="P35" s="166">
        <v>0</v>
      </c>
    </row>
    <row r="36" spans="8:16" ht="18">
      <c r="H36" s="398" t="s">
        <v>269</v>
      </c>
      <c r="I36" s="139"/>
      <c r="J36" s="139"/>
      <c r="K36" s="139">
        <f>SUM(K30:K35)</f>
        <v>-24.426847849999998</v>
      </c>
      <c r="L36" s="166"/>
      <c r="M36" s="166"/>
      <c r="N36" s="166"/>
      <c r="O36" s="166"/>
      <c r="P36" s="139">
        <f>SUM(P30:P35)</f>
        <v>-0.21875</v>
      </c>
    </row>
    <row r="37" spans="8:16" ht="18">
      <c r="H37" s="166"/>
      <c r="I37" s="166"/>
      <c r="J37" s="166"/>
      <c r="K37" s="166"/>
      <c r="L37" s="166"/>
      <c r="N37" s="166"/>
      <c r="O37" s="166"/>
      <c r="P37" s="166"/>
    </row>
    <row r="38" spans="1:16" ht="18">
      <c r="A38" s="396" t="s">
        <v>292</v>
      </c>
      <c r="B38" s="103"/>
      <c r="C38" s="103"/>
      <c r="D38" s="103"/>
      <c r="E38" s="103"/>
      <c r="F38" s="103"/>
      <c r="G38" s="103"/>
      <c r="H38" s="139"/>
      <c r="I38" s="399"/>
      <c r="J38" s="139"/>
      <c r="K38" s="399">
        <f>(K26+K36)</f>
        <v>-19.799447849999996</v>
      </c>
      <c r="L38" s="166"/>
      <c r="M38" s="166"/>
      <c r="N38" s="166"/>
      <c r="O38" s="166"/>
      <c r="P38" s="399">
        <f>(P26+P36)</f>
        <v>-0.028749999999999998</v>
      </c>
    </row>
    <row r="39" spans="1:10" ht="18">
      <c r="A39" s="139"/>
      <c r="B39" s="102"/>
      <c r="C39" s="103"/>
      <c r="D39" s="103"/>
      <c r="E39" s="103"/>
      <c r="F39" s="103"/>
      <c r="G39" s="103"/>
      <c r="H39" s="103"/>
      <c r="I39" s="120"/>
      <c r="J39" s="103"/>
    </row>
    <row r="40" spans="1:10" ht="18">
      <c r="A40" s="398" t="s">
        <v>270</v>
      </c>
      <c r="B40" s="139" t="s">
        <v>271</v>
      </c>
      <c r="C40" s="103"/>
      <c r="D40" s="103"/>
      <c r="E40" s="103"/>
      <c r="F40" s="103"/>
      <c r="G40" s="103"/>
      <c r="H40" s="103"/>
      <c r="I40" s="120"/>
      <c r="J40" s="103"/>
    </row>
    <row r="41" spans="1:10" ht="12.75">
      <c r="A41" s="119"/>
      <c r="B41" s="102"/>
      <c r="C41" s="103"/>
      <c r="D41" s="103"/>
      <c r="E41" s="103"/>
      <c r="F41" s="103"/>
      <c r="G41" s="103"/>
      <c r="H41" s="103"/>
      <c r="I41" s="120"/>
      <c r="J41" s="103"/>
    </row>
    <row r="42" spans="1:16" s="797" customFormat="1" ht="18">
      <c r="A42" s="824" t="s">
        <v>272</v>
      </c>
      <c r="B42" s="825" t="s">
        <v>273</v>
      </c>
      <c r="C42" s="826" t="s">
        <v>274</v>
      </c>
      <c r="D42" s="825"/>
      <c r="E42" s="825"/>
      <c r="F42" s="825"/>
      <c r="G42" s="827">
        <v>32.4324</v>
      </c>
      <c r="H42" s="825" t="s">
        <v>275</v>
      </c>
      <c r="I42" s="825"/>
      <c r="J42" s="828"/>
      <c r="K42" s="825">
        <f aca="true" t="shared" si="3" ref="K42:K47">($K$38*G42)/100</f>
        <v>-6.421436124503399</v>
      </c>
      <c r="L42" s="825"/>
      <c r="M42" s="825"/>
      <c r="N42" s="825"/>
      <c r="O42" s="825"/>
      <c r="P42" s="825">
        <f aca="true" t="shared" si="4" ref="P42:P47">($P$38*G42)/100</f>
        <v>-0.009324315</v>
      </c>
    </row>
    <row r="43" spans="1:16" s="797" customFormat="1" ht="18">
      <c r="A43" s="824" t="s">
        <v>276</v>
      </c>
      <c r="B43" s="825" t="s">
        <v>322</v>
      </c>
      <c r="C43" s="826" t="s">
        <v>274</v>
      </c>
      <c r="D43" s="825"/>
      <c r="E43" s="825"/>
      <c r="F43" s="825"/>
      <c r="G43" s="827">
        <v>40.517</v>
      </c>
      <c r="H43" s="825" t="s">
        <v>275</v>
      </c>
      <c r="I43" s="825"/>
      <c r="J43" s="828"/>
      <c r="K43" s="825">
        <f t="shared" si="3"/>
        <v>-8.022142285384499</v>
      </c>
      <c r="L43" s="825"/>
      <c r="N43" s="825"/>
      <c r="O43" s="825"/>
      <c r="P43" s="825">
        <f t="shared" si="4"/>
        <v>-0.011648637500000001</v>
      </c>
    </row>
    <row r="44" spans="1:16" s="797" customFormat="1" ht="18">
      <c r="A44" s="824" t="s">
        <v>277</v>
      </c>
      <c r="B44" s="825" t="s">
        <v>323</v>
      </c>
      <c r="C44" s="826" t="s">
        <v>274</v>
      </c>
      <c r="D44" s="825"/>
      <c r="E44" s="825"/>
      <c r="F44" s="825"/>
      <c r="G44" s="827">
        <v>22.0189</v>
      </c>
      <c r="H44" s="825" t="s">
        <v>275</v>
      </c>
      <c r="I44" s="825"/>
      <c r="J44" s="828"/>
      <c r="K44" s="825">
        <f t="shared" si="3"/>
        <v>-4.359620622643649</v>
      </c>
      <c r="L44" s="825"/>
      <c r="M44" s="825"/>
      <c r="N44" s="825"/>
      <c r="O44" s="825"/>
      <c r="P44" s="825">
        <f t="shared" si="4"/>
        <v>-0.0063304337499999995</v>
      </c>
    </row>
    <row r="45" spans="1:16" s="797" customFormat="1" ht="18">
      <c r="A45" s="824" t="s">
        <v>278</v>
      </c>
      <c r="B45" s="825" t="s">
        <v>324</v>
      </c>
      <c r="C45" s="826" t="s">
        <v>274</v>
      </c>
      <c r="D45" s="825"/>
      <c r="E45" s="825"/>
      <c r="F45" s="825"/>
      <c r="G45" s="827">
        <v>3.9808</v>
      </c>
      <c r="H45" s="825" t="s">
        <v>275</v>
      </c>
      <c r="I45" s="825"/>
      <c r="J45" s="828"/>
      <c r="K45" s="825">
        <f t="shared" si="3"/>
        <v>-0.7881764200127997</v>
      </c>
      <c r="L45" s="825"/>
      <c r="M45" s="825"/>
      <c r="N45" s="825"/>
      <c r="O45" s="825"/>
      <c r="P45" s="825">
        <f t="shared" si="4"/>
        <v>-0.00114448</v>
      </c>
    </row>
    <row r="46" spans="1:16" s="797" customFormat="1" ht="18">
      <c r="A46" s="824" t="s">
        <v>279</v>
      </c>
      <c r="B46" s="825" t="s">
        <v>325</v>
      </c>
      <c r="C46" s="826" t="s">
        <v>274</v>
      </c>
      <c r="D46" s="825"/>
      <c r="E46" s="825"/>
      <c r="F46" s="825"/>
      <c r="G46" s="827">
        <v>0.6523</v>
      </c>
      <c r="H46" s="825" t="s">
        <v>275</v>
      </c>
      <c r="I46" s="825"/>
      <c r="J46" s="828"/>
      <c r="K46" s="825">
        <f t="shared" si="3"/>
        <v>-0.12915179832555</v>
      </c>
      <c r="L46" s="825"/>
      <c r="M46" s="825"/>
      <c r="N46" s="825"/>
      <c r="O46" s="825"/>
      <c r="P46" s="825">
        <f t="shared" si="4"/>
        <v>-0.00018753625</v>
      </c>
    </row>
    <row r="47" spans="1:16" s="410" customFormat="1" ht="18">
      <c r="A47" s="829" t="s">
        <v>429</v>
      </c>
      <c r="B47" s="830" t="s">
        <v>430</v>
      </c>
      <c r="C47" s="831" t="s">
        <v>274</v>
      </c>
      <c r="F47" s="832"/>
      <c r="G47" s="827">
        <v>0.3985</v>
      </c>
      <c r="H47" s="830" t="s">
        <v>275</v>
      </c>
      <c r="J47" s="611"/>
      <c r="K47" s="830">
        <f t="shared" si="3"/>
        <v>-0.07890079968224999</v>
      </c>
      <c r="P47" s="830">
        <f t="shared" si="4"/>
        <v>-0.00011456875</v>
      </c>
    </row>
    <row r="48" spans="1:10" ht="15">
      <c r="A48" s="400" t="s">
        <v>477</v>
      </c>
      <c r="F48" s="121"/>
      <c r="J48" s="122"/>
    </row>
  </sheetData>
  <sheetProtection/>
  <printOptions horizontalCentered="1"/>
  <pageMargins left="0.25" right="0.25" top="0.5" bottom="0.5" header="0.5" footer="0.5"/>
  <pageSetup horizontalDpi="600" verticalDpi="600" orientation="landscape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40"/>
  <sheetViews>
    <sheetView zoomScale="50" zoomScaleNormal="50" zoomScaleSheetLayoutView="55" workbookViewId="0" topLeftCell="A1">
      <selection activeCell="T8" sqref="T8"/>
    </sheetView>
  </sheetViews>
  <sheetFormatPr defaultColWidth="9.140625" defaultRowHeight="12.75"/>
  <cols>
    <col min="1" max="1" width="5.28125" style="0" customWidth="1"/>
    <col min="2" max="2" width="9.57421875" style="0" bestFit="1" customWidth="1"/>
    <col min="7" max="7" width="48.421875" style="0" customWidth="1"/>
    <col min="8" max="8" width="3.00390625" style="0" customWidth="1"/>
    <col min="9" max="9" width="17.421875" style="0" customWidth="1"/>
    <col min="11" max="11" width="41.140625" style="0" customWidth="1"/>
    <col min="12" max="12" width="8.7109375" style="0" customWidth="1"/>
    <col min="13" max="13" width="3.00390625" style="0" customWidth="1"/>
    <col min="14" max="14" width="17.28125" style="0" customWidth="1"/>
    <col min="16" max="16" width="4.140625" style="0" customWidth="1"/>
    <col min="17" max="17" width="4.8515625" style="0" customWidth="1"/>
  </cols>
  <sheetData>
    <row r="1" spans="1:18" ht="68.25" customHeight="1" thickTop="1">
      <c r="A1" s="184"/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241"/>
      <c r="R1" s="17"/>
    </row>
    <row r="2" spans="1:18" ht="30">
      <c r="A2" s="186"/>
      <c r="B2" s="17"/>
      <c r="C2" s="17"/>
      <c r="D2" s="17"/>
      <c r="E2" s="17"/>
      <c r="F2" s="17"/>
      <c r="G2" s="353" t="s">
        <v>320</v>
      </c>
      <c r="H2" s="17"/>
      <c r="I2" s="17"/>
      <c r="J2" s="17"/>
      <c r="K2" s="17"/>
      <c r="L2" s="17"/>
      <c r="M2" s="17"/>
      <c r="N2" s="17"/>
      <c r="O2" s="17"/>
      <c r="P2" s="17"/>
      <c r="Q2" s="242"/>
      <c r="R2" s="17"/>
    </row>
    <row r="3" spans="1:18" ht="26.25">
      <c r="A3" s="186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242"/>
      <c r="R3" s="17"/>
    </row>
    <row r="4" spans="1:18" ht="25.5">
      <c r="A4" s="18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242"/>
      <c r="R4" s="17"/>
    </row>
    <row r="5" spans="1:18" ht="23.25">
      <c r="A5" s="192"/>
      <c r="B5" s="17"/>
      <c r="C5" s="348" t="s">
        <v>350</v>
      </c>
      <c r="D5" s="17"/>
      <c r="E5" s="17"/>
      <c r="F5" s="17"/>
      <c r="G5" s="17"/>
      <c r="H5" s="17"/>
      <c r="I5" s="17"/>
      <c r="J5" s="17"/>
      <c r="K5" s="17"/>
      <c r="L5" s="189"/>
      <c r="M5" s="17"/>
      <c r="N5" s="17"/>
      <c r="O5" s="17"/>
      <c r="P5" s="17"/>
      <c r="Q5" s="242"/>
      <c r="R5" s="17"/>
    </row>
    <row r="6" spans="1:18" ht="18">
      <c r="A6" s="188"/>
      <c r="B6" s="100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242"/>
      <c r="R6" s="17"/>
    </row>
    <row r="7" spans="1:18" ht="26.25">
      <c r="A7" s="186"/>
      <c r="B7" s="17"/>
      <c r="C7" s="17"/>
      <c r="D7" s="17"/>
      <c r="E7" s="17"/>
      <c r="F7" s="229" t="s">
        <v>471</v>
      </c>
      <c r="G7" s="17"/>
      <c r="H7" s="17"/>
      <c r="I7" s="17"/>
      <c r="J7" s="17"/>
      <c r="K7" s="17"/>
      <c r="L7" s="189"/>
      <c r="M7" s="17"/>
      <c r="N7" s="17"/>
      <c r="O7" s="17"/>
      <c r="P7" s="17"/>
      <c r="Q7" s="242"/>
      <c r="R7" s="17"/>
    </row>
    <row r="8" spans="1:18" ht="25.5">
      <c r="A8" s="187"/>
      <c r="B8" s="190"/>
      <c r="C8" s="17"/>
      <c r="D8" s="17"/>
      <c r="E8" s="17"/>
      <c r="F8" s="17"/>
      <c r="G8" s="17"/>
      <c r="H8" s="191"/>
      <c r="I8" s="17"/>
      <c r="J8" s="17"/>
      <c r="K8" s="17"/>
      <c r="L8" s="17"/>
      <c r="M8" s="17"/>
      <c r="N8" s="17"/>
      <c r="O8" s="17"/>
      <c r="P8" s="17"/>
      <c r="Q8" s="242"/>
      <c r="R8" s="17"/>
    </row>
    <row r="9" spans="1:18" ht="12.75">
      <c r="A9" s="192"/>
      <c r="B9" s="17"/>
      <c r="C9" s="17"/>
      <c r="D9" s="17"/>
      <c r="E9" s="17"/>
      <c r="F9" s="17"/>
      <c r="G9" s="17"/>
      <c r="H9" s="193"/>
      <c r="I9" s="17"/>
      <c r="J9" s="17"/>
      <c r="K9" s="17"/>
      <c r="L9" s="17"/>
      <c r="M9" s="17"/>
      <c r="N9" s="17"/>
      <c r="O9" s="17"/>
      <c r="P9" s="17"/>
      <c r="Q9" s="242"/>
      <c r="R9" s="17"/>
    </row>
    <row r="10" spans="1:18" ht="45.75" customHeight="1">
      <c r="A10" s="192"/>
      <c r="B10" s="235" t="s">
        <v>293</v>
      </c>
      <c r="C10" s="17"/>
      <c r="D10" s="17"/>
      <c r="E10" s="17"/>
      <c r="F10" s="17"/>
      <c r="G10" s="17"/>
      <c r="H10" s="193"/>
      <c r="I10" s="230"/>
      <c r="J10" s="63"/>
      <c r="K10" s="63"/>
      <c r="L10" s="63"/>
      <c r="M10" s="63"/>
      <c r="N10" s="230"/>
      <c r="O10" s="63"/>
      <c r="P10" s="63"/>
      <c r="Q10" s="242"/>
      <c r="R10" s="17"/>
    </row>
    <row r="11" spans="1:19" ht="20.25">
      <c r="A11" s="192"/>
      <c r="B11" s="17"/>
      <c r="C11" s="17"/>
      <c r="D11" s="17"/>
      <c r="E11" s="17"/>
      <c r="F11" s="17"/>
      <c r="G11" s="17"/>
      <c r="H11" s="196"/>
      <c r="I11" s="367" t="s">
        <v>312</v>
      </c>
      <c r="J11" s="231"/>
      <c r="K11" s="231"/>
      <c r="L11" s="231"/>
      <c r="M11" s="231"/>
      <c r="N11" s="367" t="s">
        <v>313</v>
      </c>
      <c r="O11" s="231"/>
      <c r="P11" s="231"/>
      <c r="Q11" s="342"/>
      <c r="R11" s="199"/>
      <c r="S11" s="179"/>
    </row>
    <row r="12" spans="1:18" ht="12.75">
      <c r="A12" s="192"/>
      <c r="B12" s="17"/>
      <c r="C12" s="17"/>
      <c r="D12" s="17"/>
      <c r="E12" s="17"/>
      <c r="F12" s="17"/>
      <c r="G12" s="17"/>
      <c r="H12" s="193"/>
      <c r="I12" s="228"/>
      <c r="J12" s="228"/>
      <c r="K12" s="228"/>
      <c r="L12" s="228"/>
      <c r="M12" s="228"/>
      <c r="N12" s="228"/>
      <c r="O12" s="228"/>
      <c r="P12" s="228"/>
      <c r="Q12" s="242"/>
      <c r="R12" s="17"/>
    </row>
    <row r="13" spans="1:18" ht="26.25">
      <c r="A13" s="347">
        <v>1</v>
      </c>
      <c r="B13" s="348" t="s">
        <v>294</v>
      </c>
      <c r="C13" s="349"/>
      <c r="D13" s="349"/>
      <c r="E13" s="346"/>
      <c r="F13" s="346"/>
      <c r="G13" s="195"/>
      <c r="H13" s="343"/>
      <c r="I13" s="344">
        <f>NDPL!K176</f>
        <v>-64.03317559450338</v>
      </c>
      <c r="J13" s="229"/>
      <c r="K13" s="229"/>
      <c r="L13" s="229"/>
      <c r="M13" s="343"/>
      <c r="N13" s="344">
        <f>NDPL!P176</f>
        <v>-0.006573914999999972</v>
      </c>
      <c r="O13" s="229"/>
      <c r="P13" s="229"/>
      <c r="Q13" s="242"/>
      <c r="R13" s="17"/>
    </row>
    <row r="14" spans="1:18" ht="26.25">
      <c r="A14" s="347"/>
      <c r="B14" s="348"/>
      <c r="C14" s="349"/>
      <c r="D14" s="349"/>
      <c r="E14" s="346"/>
      <c r="F14" s="346"/>
      <c r="G14" s="195"/>
      <c r="H14" s="343"/>
      <c r="I14" s="344"/>
      <c r="J14" s="229"/>
      <c r="K14" s="229"/>
      <c r="L14" s="229"/>
      <c r="M14" s="343"/>
      <c r="N14" s="344"/>
      <c r="O14" s="229"/>
      <c r="P14" s="229"/>
      <c r="Q14" s="242"/>
      <c r="R14" s="17"/>
    </row>
    <row r="15" spans="1:18" ht="26.25">
      <c r="A15" s="347"/>
      <c r="B15" s="348"/>
      <c r="C15" s="349"/>
      <c r="D15" s="349"/>
      <c r="E15" s="346"/>
      <c r="F15" s="346"/>
      <c r="G15" s="190"/>
      <c r="H15" s="343"/>
      <c r="I15" s="344"/>
      <c r="J15" s="229"/>
      <c r="K15" s="229"/>
      <c r="L15" s="229"/>
      <c r="M15" s="343"/>
      <c r="N15" s="344"/>
      <c r="O15" s="229"/>
      <c r="P15" s="229"/>
      <c r="Q15" s="242"/>
      <c r="R15" s="17"/>
    </row>
    <row r="16" spans="1:18" ht="23.25" customHeight="1">
      <c r="A16" s="347">
        <v>2</v>
      </c>
      <c r="B16" s="348" t="s">
        <v>295</v>
      </c>
      <c r="C16" s="349"/>
      <c r="D16" s="349"/>
      <c r="E16" s="346"/>
      <c r="F16" s="346"/>
      <c r="G16" s="195"/>
      <c r="H16" s="343"/>
      <c r="I16" s="344">
        <f>BRPL!K220</f>
        <v>-36.416253665384495</v>
      </c>
      <c r="J16" s="229"/>
      <c r="K16" s="229"/>
      <c r="L16" s="229"/>
      <c r="M16" s="343"/>
      <c r="N16" s="344">
        <f>BRPL!P220</f>
        <v>-1.2743888774999999</v>
      </c>
      <c r="O16" s="229"/>
      <c r="P16" s="229"/>
      <c r="Q16" s="242"/>
      <c r="R16" s="17"/>
    </row>
    <row r="17" spans="1:18" ht="26.25">
      <c r="A17" s="347"/>
      <c r="B17" s="348"/>
      <c r="C17" s="349"/>
      <c r="D17" s="349"/>
      <c r="E17" s="346"/>
      <c r="F17" s="346"/>
      <c r="G17" s="195"/>
      <c r="H17" s="343"/>
      <c r="I17" s="344"/>
      <c r="J17" s="229"/>
      <c r="K17" s="229"/>
      <c r="L17" s="229"/>
      <c r="M17" s="343"/>
      <c r="N17" s="344"/>
      <c r="O17" s="229"/>
      <c r="P17" s="229"/>
      <c r="Q17" s="242"/>
      <c r="R17" s="17"/>
    </row>
    <row r="18" spans="1:18" ht="26.25">
      <c r="A18" s="347"/>
      <c r="B18" s="348"/>
      <c r="C18" s="349"/>
      <c r="D18" s="349"/>
      <c r="E18" s="346"/>
      <c r="F18" s="346"/>
      <c r="G18" s="190"/>
      <c r="H18" s="343"/>
      <c r="I18" s="344"/>
      <c r="J18" s="229"/>
      <c r="K18" s="229"/>
      <c r="L18" s="229"/>
      <c r="M18" s="343"/>
      <c r="N18" s="344"/>
      <c r="O18" s="229"/>
      <c r="P18" s="229"/>
      <c r="Q18" s="242"/>
      <c r="R18" s="17"/>
    </row>
    <row r="19" spans="1:18" ht="23.25" customHeight="1">
      <c r="A19" s="347">
        <v>3</v>
      </c>
      <c r="B19" s="348" t="s">
        <v>296</v>
      </c>
      <c r="C19" s="349"/>
      <c r="D19" s="349"/>
      <c r="E19" s="346"/>
      <c r="F19" s="346"/>
      <c r="G19" s="195"/>
      <c r="H19" s="343"/>
      <c r="I19" s="344">
        <f>BYPL!K174</f>
        <v>-29.14261036264365</v>
      </c>
      <c r="J19" s="229"/>
      <c r="K19" s="229"/>
      <c r="L19" s="229"/>
      <c r="M19" s="343" t="s">
        <v>319</v>
      </c>
      <c r="N19" s="344">
        <f>BYPL!P174</f>
        <v>0.2406782662499999</v>
      </c>
      <c r="O19" s="229"/>
      <c r="P19" s="229"/>
      <c r="Q19" s="242"/>
      <c r="R19" s="17"/>
    </row>
    <row r="20" spans="1:18" ht="26.25">
      <c r="A20" s="347"/>
      <c r="B20" s="348"/>
      <c r="C20" s="349"/>
      <c r="D20" s="349"/>
      <c r="E20" s="346"/>
      <c r="F20" s="346"/>
      <c r="G20" s="195"/>
      <c r="H20" s="343"/>
      <c r="I20" s="344"/>
      <c r="J20" s="229"/>
      <c r="K20" s="229"/>
      <c r="L20" s="229"/>
      <c r="M20" s="343"/>
      <c r="N20" s="344"/>
      <c r="O20" s="229"/>
      <c r="P20" s="229"/>
      <c r="Q20" s="242"/>
      <c r="R20" s="17"/>
    </row>
    <row r="21" spans="1:18" ht="26.25">
      <c r="A21" s="347"/>
      <c r="B21" s="350"/>
      <c r="C21" s="350"/>
      <c r="D21" s="350"/>
      <c r="E21" s="250"/>
      <c r="F21" s="250"/>
      <c r="G21" s="100"/>
      <c r="H21" s="343"/>
      <c r="I21" s="344"/>
      <c r="J21" s="229"/>
      <c r="K21" s="229"/>
      <c r="L21" s="229"/>
      <c r="M21" s="343"/>
      <c r="N21" s="344"/>
      <c r="O21" s="229"/>
      <c r="P21" s="229"/>
      <c r="Q21" s="242"/>
      <c r="R21" s="17"/>
    </row>
    <row r="22" spans="1:18" ht="26.25">
      <c r="A22" s="347">
        <v>4</v>
      </c>
      <c r="B22" s="348" t="s">
        <v>297</v>
      </c>
      <c r="C22" s="350"/>
      <c r="D22" s="350"/>
      <c r="E22" s="250"/>
      <c r="F22" s="250"/>
      <c r="G22" s="195"/>
      <c r="H22" s="343"/>
      <c r="I22" s="344">
        <f>NDMC!K86</f>
        <v>-5.484999030012798</v>
      </c>
      <c r="J22" s="229"/>
      <c r="K22" s="229"/>
      <c r="L22" s="229"/>
      <c r="M22" s="343"/>
      <c r="N22" s="344">
        <f>NDMC!P86</f>
        <v>-0.16387947999999997</v>
      </c>
      <c r="O22" s="229"/>
      <c r="P22" s="229"/>
      <c r="Q22" s="242"/>
      <c r="R22" s="17"/>
    </row>
    <row r="23" spans="1:18" ht="26.25">
      <c r="A23" s="347"/>
      <c r="B23" s="348"/>
      <c r="C23" s="350"/>
      <c r="D23" s="350"/>
      <c r="E23" s="250"/>
      <c r="F23" s="250"/>
      <c r="G23" s="195"/>
      <c r="H23" s="343"/>
      <c r="I23" s="344"/>
      <c r="J23" s="229"/>
      <c r="K23" s="229"/>
      <c r="L23" s="229"/>
      <c r="M23" s="343"/>
      <c r="N23" s="344"/>
      <c r="O23" s="229"/>
      <c r="P23" s="229"/>
      <c r="Q23" s="242"/>
      <c r="R23" s="17"/>
    </row>
    <row r="24" spans="1:18" ht="26.25">
      <c r="A24" s="347"/>
      <c r="B24" s="350"/>
      <c r="C24" s="350"/>
      <c r="D24" s="350"/>
      <c r="E24" s="250"/>
      <c r="F24" s="250"/>
      <c r="G24" s="100"/>
      <c r="H24" s="343"/>
      <c r="I24" s="344"/>
      <c r="J24" s="229"/>
      <c r="K24" s="229"/>
      <c r="L24" s="229"/>
      <c r="M24" s="343"/>
      <c r="N24" s="344"/>
      <c r="O24" s="229"/>
      <c r="P24" s="229"/>
      <c r="Q24" s="242"/>
      <c r="R24" s="17"/>
    </row>
    <row r="25" spans="1:18" ht="26.25">
      <c r="A25" s="347">
        <v>5</v>
      </c>
      <c r="B25" s="348" t="s">
        <v>298</v>
      </c>
      <c r="C25" s="350"/>
      <c r="D25" s="350"/>
      <c r="E25" s="250"/>
      <c r="F25" s="250"/>
      <c r="G25" s="195"/>
      <c r="H25" s="343"/>
      <c r="I25" s="344">
        <f>MES!K54</f>
        <v>-0.17746429832555</v>
      </c>
      <c r="J25" s="229"/>
      <c r="K25" s="229"/>
      <c r="L25" s="229"/>
      <c r="M25" s="343" t="s">
        <v>319</v>
      </c>
      <c r="N25" s="344">
        <f>MES!P54</f>
        <v>0.5312424637500001</v>
      </c>
      <c r="O25" s="229"/>
      <c r="P25" s="229"/>
      <c r="Q25" s="242"/>
      <c r="R25" s="17"/>
    </row>
    <row r="26" spans="1:18" ht="20.25">
      <c r="A26" s="192"/>
      <c r="B26" s="17"/>
      <c r="C26" s="17"/>
      <c r="D26" s="17"/>
      <c r="E26" s="17"/>
      <c r="F26" s="17"/>
      <c r="G26" s="17"/>
      <c r="H26" s="194"/>
      <c r="I26" s="345"/>
      <c r="J26" s="227"/>
      <c r="K26" s="227"/>
      <c r="L26" s="227"/>
      <c r="M26" s="227"/>
      <c r="N26" s="227"/>
      <c r="O26" s="227"/>
      <c r="P26" s="227"/>
      <c r="Q26" s="242"/>
      <c r="R26" s="17"/>
    </row>
    <row r="27" spans="1:18" ht="18">
      <c r="A27" s="188"/>
      <c r="B27" s="168"/>
      <c r="C27" s="197"/>
      <c r="D27" s="197"/>
      <c r="E27" s="197"/>
      <c r="F27" s="197"/>
      <c r="G27" s="198"/>
      <c r="H27" s="194"/>
      <c r="I27" s="17"/>
      <c r="J27" s="17"/>
      <c r="K27" s="17"/>
      <c r="L27" s="17"/>
      <c r="M27" s="17"/>
      <c r="N27" s="17"/>
      <c r="O27" s="17"/>
      <c r="P27" s="17"/>
      <c r="Q27" s="242"/>
      <c r="R27" s="17"/>
    </row>
    <row r="28" spans="1:18" ht="28.5" customHeight="1">
      <c r="A28" s="347">
        <v>6</v>
      </c>
      <c r="B28" s="348" t="s">
        <v>417</v>
      </c>
      <c r="C28" s="350"/>
      <c r="D28" s="350"/>
      <c r="E28" s="250"/>
      <c r="F28" s="250"/>
      <c r="G28" s="195"/>
      <c r="H28" s="343" t="s">
        <v>319</v>
      </c>
      <c r="I28" s="344">
        <f>Railway!K24</f>
        <v>0.32497920031774996</v>
      </c>
      <c r="J28" s="229"/>
      <c r="K28" s="229"/>
      <c r="L28" s="229"/>
      <c r="N28" s="344">
        <f>Railway!P24</f>
        <v>-0.10183356875</v>
      </c>
      <c r="O28" s="17"/>
      <c r="P28" s="17"/>
      <c r="Q28" s="242"/>
      <c r="R28" s="17"/>
    </row>
    <row r="29" spans="1:18" ht="54" customHeight="1" thickBot="1">
      <c r="A29" s="341" t="s">
        <v>299</v>
      </c>
      <c r="B29" s="232"/>
      <c r="C29" s="232"/>
      <c r="D29" s="232"/>
      <c r="E29" s="232"/>
      <c r="F29" s="232"/>
      <c r="G29" s="232"/>
      <c r="H29" s="233"/>
      <c r="I29" s="233"/>
      <c r="J29" s="233"/>
      <c r="K29" s="233"/>
      <c r="L29" s="233"/>
      <c r="M29" s="233"/>
      <c r="N29" s="233"/>
      <c r="O29" s="233"/>
      <c r="P29" s="233"/>
      <c r="Q29" s="243"/>
      <c r="R29" s="17"/>
    </row>
    <row r="30" spans="1:9" ht="13.5" thickTop="1">
      <c r="A30" s="185"/>
      <c r="B30" s="17"/>
      <c r="C30" s="17"/>
      <c r="D30" s="17"/>
      <c r="E30" s="17"/>
      <c r="F30" s="17"/>
      <c r="G30" s="17"/>
      <c r="H30" s="17"/>
      <c r="I30" s="17"/>
    </row>
    <row r="31" spans="1:9" ht="12.75">
      <c r="A31" s="17"/>
      <c r="B31" s="17"/>
      <c r="C31" s="17"/>
      <c r="D31" s="17"/>
      <c r="E31" s="17"/>
      <c r="F31" s="17"/>
      <c r="G31" s="17"/>
      <c r="H31" s="17"/>
      <c r="I31" s="17"/>
    </row>
    <row r="32" spans="1:9" ht="12.75">
      <c r="A32" s="17"/>
      <c r="B32" s="17"/>
      <c r="C32" s="17"/>
      <c r="D32" s="17"/>
      <c r="E32" s="17"/>
      <c r="F32" s="17"/>
      <c r="G32" s="17"/>
      <c r="H32" s="17"/>
      <c r="I32" s="17"/>
    </row>
    <row r="33" spans="1:9" ht="18">
      <c r="A33" s="197" t="s">
        <v>318</v>
      </c>
      <c r="B33" s="17"/>
      <c r="C33" s="17"/>
      <c r="D33" s="17"/>
      <c r="E33" s="340"/>
      <c r="F33" s="340"/>
      <c r="G33" s="17"/>
      <c r="H33" s="17"/>
      <c r="I33" s="17"/>
    </row>
    <row r="34" spans="1:9" ht="15">
      <c r="A34" s="221"/>
      <c r="B34" s="221"/>
      <c r="C34" s="221"/>
      <c r="D34" s="221"/>
      <c r="E34" s="340"/>
      <c r="F34" s="340"/>
      <c r="G34" s="17"/>
      <c r="H34" s="17"/>
      <c r="I34" s="17"/>
    </row>
    <row r="35" spans="1:9" s="340" customFormat="1" ht="15" customHeight="1">
      <c r="A35" s="352" t="s">
        <v>326</v>
      </c>
      <c r="E35"/>
      <c r="F35"/>
      <c r="G35" s="221"/>
      <c r="H35" s="221"/>
      <c r="I35" s="221"/>
    </row>
    <row r="36" spans="1:9" s="340" customFormat="1" ht="15" customHeight="1">
      <c r="A36" s="352"/>
      <c r="E36"/>
      <c r="F36"/>
      <c r="H36" s="221"/>
      <c r="I36" s="221"/>
    </row>
    <row r="37" spans="1:9" s="340" customFormat="1" ht="15" customHeight="1">
      <c r="A37" s="352" t="s">
        <v>327</v>
      </c>
      <c r="E37"/>
      <c r="F37"/>
      <c r="I37" s="221"/>
    </row>
    <row r="38" spans="1:9" s="340" customFormat="1" ht="15" customHeight="1">
      <c r="A38" s="351"/>
      <c r="E38"/>
      <c r="F38"/>
      <c r="I38" s="221"/>
    </row>
    <row r="39" spans="1:9" s="340" customFormat="1" ht="15" customHeight="1">
      <c r="A39" s="352"/>
      <c r="E39"/>
      <c r="F39"/>
      <c r="I39" s="221"/>
    </row>
    <row r="40" spans="1:6" s="340" customFormat="1" ht="15" customHeight="1">
      <c r="A40" s="352"/>
      <c r="B40" s="339"/>
      <c r="C40"/>
      <c r="D40"/>
      <c r="E40"/>
      <c r="F40"/>
    </row>
  </sheetData>
  <sheetProtection/>
  <printOptions horizontalCentered="1"/>
  <pageMargins left="0.75" right="0.75" top="0.85" bottom="0.72" header="0.5" footer="0.5"/>
  <pageSetup horizontalDpi="600" verticalDpi="600" orientation="landscape" scale="53" r:id="rId1"/>
  <rowBreaks count="1" manualBreakCount="1">
    <brk id="41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pc</cp:lastModifiedBy>
  <cp:lastPrinted>2021-04-23T07:22:24Z</cp:lastPrinted>
  <dcterms:created xsi:type="dcterms:W3CDTF">1996-10-14T23:33:28Z</dcterms:created>
  <dcterms:modified xsi:type="dcterms:W3CDTF">2021-04-23T07:27:11Z</dcterms:modified>
  <cp:category/>
  <cp:version/>
  <cp:contentType/>
  <cp:contentStatus/>
</cp:coreProperties>
</file>